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showInkAnnotation="0" codeName="ThisWorkbook" autoCompressPictures="0"/>
  <mc:AlternateContent xmlns:mc="http://schemas.openxmlformats.org/markup-compatibility/2006">
    <mc:Choice Requires="x15">
      <x15ac:absPath xmlns:x15ac="http://schemas.microsoft.com/office/spreadsheetml/2010/11/ac" url="https://unimelbcloud.sharepoint.com/teams/GAF/Shared Documents/1.9 (December) Updated version 2024_2/API 1_0_1 alignment/"/>
    </mc:Choice>
  </mc:AlternateContent>
  <xr:revisionPtr revIDLastSave="172" documentId="8_{5418049E-850B-4621-957A-47B6A44B3928}" xr6:coauthVersionLast="47" xr6:coauthVersionMax="47" xr10:uidLastSave="{A34FE86D-47FB-3648-B03C-3658600CC2DB}"/>
  <bookViews>
    <workbookView xWindow="4560" yWindow="2000" windowWidth="45500" windowHeight="24160" xr2:uid="{9D5CBCC1-0A7A-4BBC-BB90-38D2A410FCA0}"/>
  </bookViews>
  <sheets>
    <sheet name="Data summary" sheetId="24246" r:id="rId1"/>
    <sheet name="Data input" sheetId="24238" r:id="rId2"/>
    <sheet name="Data input - vegetation" sheetId="24248" r:id="rId3"/>
    <sheet name="Enteric fermentation" sheetId="3" r:id="rId4"/>
    <sheet name="Manure management" sheetId="515" r:id="rId5"/>
    <sheet name="Nitrous oxide MMS" sheetId="24232" r:id="rId6"/>
    <sheet name="Agricultural soils" sheetId="8" r:id="rId7"/>
    <sheet name="Liming" sheetId="24240" r:id="rId8"/>
    <sheet name="Urea Application" sheetId="24242" r:id="rId9"/>
    <sheet name="Electricity" sheetId="24244" r:id="rId10"/>
    <sheet name="Fuel" sheetId="24245" r:id="rId11"/>
    <sheet name="Embedded emissions " sheetId="24247" r:id="rId12"/>
    <sheet name=" Trees" sheetId="24243" r:id="rId13"/>
    <sheet name="Transport" sheetId="24241" r:id="rId14"/>
    <sheet name="GWP" sheetId="24239" r:id="rId15"/>
    <sheet name="notes" sheetId="24249" r:id="rId16"/>
  </sheets>
  <externalReferences>
    <externalReference r:id="rId17"/>
    <externalReference r:id="rId18"/>
    <externalReference r:id="rId19"/>
    <externalReference r:id="rId20"/>
    <externalReference r:id="rId21"/>
    <externalReference r:id="rId22"/>
    <externalReference r:id="rId23"/>
  </externalReferences>
  <definedNames>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CorrelationEnabledState" hidden="1">1</definedName>
    <definedName name="_AtRisk_SimSetting_GoalSeekTargetValue" hidden="1">0</definedName>
    <definedName name="_AtRisk_SimSetting_LiveUpdate" hidden="1">TRUE</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ode" hidden="1">2</definedName>
    <definedName name="_AtRisk_SimSetting_MultipleCPUModeV8" hidden="1">2</definedName>
    <definedName name="_AtRisk_SimSetting_RandomNumberGenerator"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1</definedName>
    <definedName name="_AtRisk_SimSetting_StdRecalcWithoutRiskStaticPercentile" hidden="1">0.5</definedName>
    <definedName name="Actual_Hard_Balance_Area">'[1]3 - Energy Calculation'!$C$56</definedName>
    <definedName name="Actual_Other_Pen_Area">'[1]3 - Energy Calculation'!#REF!</definedName>
    <definedName name="Actual_Other_Pen_Area_Percent">'[1]3 - Energy Calculation'!#REF!</definedName>
    <definedName name="Actual_Soft_Balance_Area">'[1]3 - Energy Calculation'!$C$57</definedName>
    <definedName name="Actual_Stock_Area">'[2]3a - Feedlot Design'!$E$14</definedName>
    <definedName name="Actual_Stocking_Density">'[1]3 - Energy Calculation'!#REF!</definedName>
    <definedName name="Actual_Total_Pen_Area">'[2]3a - Feedlot Design'!$E$16</definedName>
    <definedName name="Annual_Evaporation">'[1]2 - Climate - Staff'!#REF!</definedName>
    <definedName name="Annual_Evaporation_Loss" localSheetId="11">#REF!</definedName>
    <definedName name="Annual_Evaporation_Loss">#REF!</definedName>
    <definedName name="Annual_Feed_Intake" localSheetId="11">#REF!</definedName>
    <definedName name="Annual_Feed_Intake">#REF!</definedName>
    <definedName name="Annual_Feedlot_Runoff" localSheetId="11">#REF!</definedName>
    <definedName name="Annual_Feedlot_Runoff">#REF!</definedName>
    <definedName name="Annual_Hard_Balance_Area_Runoff" localSheetId="11">#REF!</definedName>
    <definedName name="Annual_Hard_Balance_Area_Runoff">#REF!</definedName>
    <definedName name="Annual_Irrigation_Rate_Liquid_Area" localSheetId="11">#REF!</definedName>
    <definedName name="Annual_Irrigation_Rate_Liquid_Area">#REF!</definedName>
    <definedName name="Annual_Irrigation_Rate_Liquid_Solid_Area" localSheetId="11">#REF!</definedName>
    <definedName name="Annual_Irrigation_Rate_Liquid_Solid_Area">#REF!</definedName>
    <definedName name="Annual_Pen_Runoff" localSheetId="11">#REF!</definedName>
    <definedName name="Annual_Pen_Runoff">#REF!</definedName>
    <definedName name="Annual_Rainfall" localSheetId="11">'[1]2 - Climate - Staff'!#REF!</definedName>
    <definedName name="Annual_Rainfall">'[1]2 - Climate - Staff'!#REF!</definedName>
    <definedName name="Annual_Soft_Balance_Area_Runoff" localSheetId="11">#REF!</definedName>
    <definedName name="Annual_Soft_Balance_Area_Runoff">#REF!</definedName>
    <definedName name="Annual_Water_Intake" localSheetId="11">#REF!</definedName>
    <definedName name="Annual_Water_Intake">#REF!</definedName>
    <definedName name="AreaTrees" localSheetId="11">'[3] Trees'!#REF!</definedName>
    <definedName name="AreaTrees">' Trees'!#REF!</definedName>
    <definedName name="Average_Pond_Depth" localSheetId="11">#REF!</definedName>
    <definedName name="Average_Pond_Depth">#REF!</definedName>
    <definedName name="Background_frac">'[1]1 - Contact Details &amp; Farm Data'!$C$121</definedName>
    <definedName name="Backgrounding_frac">'[1]1 - Contact Details &amp; Farm Data'!$C$121</definedName>
    <definedName name="Balance_Area">'[1]2 - Input Livestock_Beef Cattle'!#REF!</definedName>
    <definedName name="BaseL" localSheetId="11">#REF!</definedName>
    <definedName name="BaseL">#REF!</definedName>
    <definedName name="BaseLength" localSheetId="11">#REF!</definedName>
    <definedName name="BaseLength">#REF!</definedName>
    <definedName name="BaseW" localSheetId="11">#REF!</definedName>
    <definedName name="BaseW">#REF!</definedName>
    <definedName name="BaseWidth" localSheetId="11">#REF!</definedName>
    <definedName name="BaseWidth">#REF!</definedName>
    <definedName name="Beef_Regions">'[1]Beef Constants'!$A$68:$A$77</definedName>
    <definedName name="Breed_frac">'[1]1 - Contact Details &amp; Farm Data'!$C$120</definedName>
    <definedName name="Broiler_Flow_OutdoorFreeRange">'[4]Meat Chicken factor review tbl'!$H$16</definedName>
    <definedName name="Broiler_Flow_SolidsHandling">'[4]Meat Chicken factor review tbl'!$H$17</definedName>
    <definedName name="Broiler_FreeRage_Range_Component">'[4]Broiler MMS - 1990-2014'!$D$27</definedName>
    <definedName name="Broiler_FreeRange_CH4_North">'[4]Meat Chicken factor review tbl'!$H$30</definedName>
    <definedName name="Broiler_FreeRange_CH4_South">'[4]Meat Chicken factor review tbl'!#REF!</definedName>
    <definedName name="Broiler_FreeRange_LeachingRunoff">'[4]Meat Chicken factor review tbl'!$G$21</definedName>
    <definedName name="Broiler_FreeRange_N2O">'[4]Meat Chicken factor review tbl'!$H$29</definedName>
    <definedName name="Broiler_FreeRange_NH3">'[4]Meat Chicken factor review tbl'!$H$31</definedName>
    <definedName name="Broiler_FreeRange_Shed_Component">'[4]Broiler MMS - 1990-2014'!$D$26</definedName>
    <definedName name="Broiler_Intensive_CH4_North">'[4]Meat Chicken factor review tbl'!#REF!</definedName>
    <definedName name="Broiler_Intensive_CH4_South">'[4]Meat Chicken factor review tbl'!#REF!</definedName>
    <definedName name="Broiler_Intensive_N2O">'[4]Meat Chicken factor review tbl'!#REF!</definedName>
    <definedName name="Broiler_Intensive_NH3">'[4]Meat Chicken factor review tbl'!#REF!</definedName>
    <definedName name="Broiler_ManureWithLitter_CH4_North">'[4]Meat Chicken factor review tbl'!$H$27</definedName>
    <definedName name="Broiler_ManureWithLitter_CH4_South">'[4]Meat Chicken factor review tbl'!#REF!</definedName>
    <definedName name="Broiler_ManureWithLitter_N2O">'[4]Meat Chicken factor review tbl'!$H$26</definedName>
    <definedName name="Broiler_ManureWithLitter_NH3">'[4]Meat Chicken factor review tbl'!$H$28</definedName>
    <definedName name="Broiler_Passive_CH4_North">'[4]Meat Chicken factor review tbl'!$H$36</definedName>
    <definedName name="Broiler_Passive_CH4_South">'[4]Meat Chicken factor review tbl'!#REF!</definedName>
    <definedName name="Broiler_Passive_N2O">'[4]Meat Chicken factor review tbl'!$H$35</definedName>
    <definedName name="Broiler_Passive_NH3">'[4]Meat Chicken factor review tbl'!$H$37</definedName>
    <definedName name="Broiler_Stockpile_CH4_North">'[4]Meat Chicken factor review tbl'!$H$33</definedName>
    <definedName name="Broiler_Stockpile_CH4_South">'[4]Meat Chicken factor review tbl'!#REF!</definedName>
    <definedName name="Broiler_Stockpile_FracLeach">'[4]Meat Chicken factor review tbl'!$H$19</definedName>
    <definedName name="Broiler_Stockpile_N2O">'[4]Meat Chicken factor review tbl'!$H$32</definedName>
    <definedName name="Broiler_Stockpile_NH3">'[4]Meat Chicken factor review tbl'!$H$34</definedName>
    <definedName name="Broiler_StockpileLeach">'[4]Meat Chicken factor review tbl'!#REF!</definedName>
    <definedName name="Carcass_K_Removed" localSheetId="11">#REF!</definedName>
    <definedName name="Carcass_K_Removed">#REF!</definedName>
    <definedName name="Carcass_N_Removed" localSheetId="11">#REF!</definedName>
    <definedName name="Carcass_N_Removed">#REF!</definedName>
    <definedName name="Carcass_P_Removed" localSheetId="11">#REF!</definedName>
    <definedName name="Carcass_P_Removed">#REF!</definedName>
    <definedName name="Carcass_Salt_Removed" localSheetId="11">#REF!</definedName>
    <definedName name="Carcass_Salt_Removed">#REF!</definedName>
    <definedName name="Carcass_WT_Removed" localSheetId="11">#REF!</definedName>
    <definedName name="Carcass_WT_Removed">#REF!</definedName>
    <definedName name="Cation_Ex_Capacity_L" localSheetId="11">#REF!</definedName>
    <definedName name="Cation_Ex_Capacity_L">#REF!</definedName>
    <definedName name="Cation_Ex_Capacity_S" localSheetId="11">#REF!</definedName>
    <definedName name="Cation_Ex_Capacity_S">#REF!</definedName>
    <definedName name="Cation_Ex_Capacity_S_L" localSheetId="11">#REF!</definedName>
    <definedName name="Cation_Ex_Capacity_S_L">#REF!</definedName>
    <definedName name="Cattle_Drylot_N2O_NSW" localSheetId="11">'[4]Feedlot factor review tbl'!#REF!</definedName>
    <definedName name="Cattle_Drylot_N2O_NSW">'[4]Feedlot factor review tbl'!#REF!</definedName>
    <definedName name="Cattle_Drylot_N2O_QLD" localSheetId="11">'[4]Feedlot factor review tbl'!#REF!</definedName>
    <definedName name="Cattle_Drylot_N2O_QLD">'[4]Feedlot factor review tbl'!#REF!</definedName>
    <definedName name="Cattle_K_In" localSheetId="11">#REF!</definedName>
    <definedName name="Cattle_K_In">#REF!</definedName>
    <definedName name="Cattle_K_Out" localSheetId="11">#REF!</definedName>
    <definedName name="Cattle_K_Out">#REF!</definedName>
    <definedName name="Cattle_LWT_In" localSheetId="11">#REF!</definedName>
    <definedName name="Cattle_LWT_In">#REF!</definedName>
    <definedName name="Cattle_LWT_Out" localSheetId="11">#REF!</definedName>
    <definedName name="Cattle_LWT_Out">#REF!</definedName>
    <definedName name="Cattle_N_In" localSheetId="11">#REF!</definedName>
    <definedName name="Cattle_N_In">#REF!</definedName>
    <definedName name="Cattle_N_Out" localSheetId="11">#REF!</definedName>
    <definedName name="Cattle_N_Out">#REF!</definedName>
    <definedName name="Cattle_NH3_pad">'[4]Feedlot factor review tbl'!$H$21</definedName>
    <definedName name="Cattle_P_In" localSheetId="11">#REF!</definedName>
    <definedName name="Cattle_P_In">#REF!</definedName>
    <definedName name="Cattle_P_Out" localSheetId="11">#REF!</definedName>
    <definedName name="Cattle_P_Out">#REF!</definedName>
    <definedName name="Cattle_Salt_In" localSheetId="11">#REF!</definedName>
    <definedName name="Cattle_Salt_In">#REF!</definedName>
    <definedName name="Cattle_Salt_Out" localSheetId="11">#REF!</definedName>
    <definedName name="Cattle_Salt_Out">#REF!</definedName>
    <definedName name="Clay_Content_L" localSheetId="11">#REF!</definedName>
    <definedName name="Clay_Content_L">#REF!</definedName>
    <definedName name="Clay_Content_S" localSheetId="11">#REF!</definedName>
    <definedName name="Clay_Content_S">#REF!</definedName>
    <definedName name="Clay_Content_S_L" localSheetId="11">#REF!</definedName>
    <definedName name="Clay_Content_S_L">#REF!</definedName>
    <definedName name="Crop_Produced">'[1]13 - Assumptions'!$D$63:$D$67</definedName>
    <definedName name="Crop_Removal_K_L" localSheetId="11">#REF!</definedName>
    <definedName name="Crop_Removal_K_L">#REF!</definedName>
    <definedName name="Crop_Removal_K_S" localSheetId="11">#REF!</definedName>
    <definedName name="Crop_Removal_K_S">#REF!</definedName>
    <definedName name="Crop_Removal_K_S_L" localSheetId="11">#REF!</definedName>
    <definedName name="Crop_Removal_K_S_L">#REF!</definedName>
    <definedName name="Crop_Removal_N_L" localSheetId="11">#REF!</definedName>
    <definedName name="Crop_Removal_N_L">#REF!</definedName>
    <definedName name="Crop_Removal_N_S" localSheetId="11">#REF!</definedName>
    <definedName name="Crop_Removal_N_S">#REF!</definedName>
    <definedName name="Crop_Removal_N_S_L" localSheetId="11">#REF!</definedName>
    <definedName name="Crop_Removal_N_S_L">#REF!</definedName>
    <definedName name="Crop_Removal_P_L" localSheetId="11">#REF!</definedName>
    <definedName name="Crop_Removal_P_L">#REF!</definedName>
    <definedName name="Crop_Removal_P_S" localSheetId="11">#REF!</definedName>
    <definedName name="Crop_Removal_P_S">#REF!</definedName>
    <definedName name="Crop_Removal_P_S_L" localSheetId="11">#REF!</definedName>
    <definedName name="Crop_Removal_P_S_L">#REF!</definedName>
    <definedName name="Crop_Removal_Salt_L" localSheetId="11">#REF!</definedName>
    <definedName name="Crop_Removal_Salt_L">#REF!</definedName>
    <definedName name="Crop_Removal_Salt_S" localSheetId="11">#REF!</definedName>
    <definedName name="Crop_Removal_Salt_S">#REF!</definedName>
    <definedName name="Crop_Removal_Salt_S_L" localSheetId="11">#REF!</definedName>
    <definedName name="Crop_Removal_Salt_S_L">#REF!</definedName>
    <definedName name="Crop_Yield_L" localSheetId="11">#REF!</definedName>
    <definedName name="Crop_Yield_L">#REF!</definedName>
    <definedName name="Crop_Yield_S" localSheetId="11">#REF!</definedName>
    <definedName name="Crop_Yield_S">#REF!</definedName>
    <definedName name="Crop_Yield_S_L" localSheetId="11">#REF!</definedName>
    <definedName name="Crop_Yield_S_L">#REF!</definedName>
    <definedName name="Crop1">#REF!</definedName>
    <definedName name="Crop2">#REF!</definedName>
    <definedName name="Crop3">#REF!</definedName>
    <definedName name="Crop4">#REF!</definedName>
    <definedName name="Cultivation_Depth_L" localSheetId="11">#REF!</definedName>
    <definedName name="Cultivation_Depth_L">#REF!</definedName>
    <definedName name="Cultivation_Depth_S" localSheetId="11">#REF!</definedName>
    <definedName name="Cultivation_Depth_S">#REF!</definedName>
    <definedName name="Cultivation_Depth_S_L" localSheetId="11">#REF!</definedName>
    <definedName name="Cultivation_Depth_S_L">#REF!</definedName>
    <definedName name="Daily_DM_Manure" localSheetId="11">#REF!</definedName>
    <definedName name="Daily_DM_Manure">#REF!</definedName>
    <definedName name="Daily_Feed_Intake" localSheetId="11">#REF!</definedName>
    <definedName name="Daily_Feed_Intake">#REF!</definedName>
    <definedName name="Daily_Fresh_Manure" localSheetId="11">#REF!</definedName>
    <definedName name="Daily_Fresh_Manure">#REF!</definedName>
    <definedName name="Daily_Nitrogen_Intake" localSheetId="11">#REF!</definedName>
    <definedName name="Daily_Nitrogen_Intake">#REF!</definedName>
    <definedName name="Daily_Water_Intake" localSheetId="11">#REF!</definedName>
    <definedName name="Daily_Water_Intake">#REF!</definedName>
    <definedName name="Dairy_States">'[1]5 - Dairy Cattle Constants'!$D$45:$D$51</definedName>
    <definedName name="Design_Hard_Balance_Area">'[1]3 - Energy Calculation'!#REF!</definedName>
    <definedName name="Design_Pen_Area">'[1]3 - Energy Calculation'!#REF!</definedName>
    <definedName name="Design_Soft_Balance_Area">'[1]3 - Energy Calculation'!#REF!</definedName>
    <definedName name="dfg" localSheetId="11">#REF!</definedName>
    <definedName name="dfg">#REF!</definedName>
    <definedName name="Domestic_Deaths">'[2]4a - Herd Data'!$D$26</definedName>
    <definedName name="Electricity_Units">'[1]Energy waste Calculations'!$B$3:$B$8</definedName>
    <definedName name="Entry_Liveweight" localSheetId="11">#REF!</definedName>
    <definedName name="Entry_Liveweight">#REF!</definedName>
    <definedName name="Entry_Liveweight_Domestic">'[2]4a - Herd Data'!$D$33</definedName>
    <definedName name="Entry_Liveweight_Japanese">'[2]4a - Herd Data'!$B$33</definedName>
    <definedName name="Entry_Liveweight_Korean">'[2]4a - Herd Data'!$C$33</definedName>
    <definedName name="Estimated_Hard_Balance_Area">'[1]3 - Energy Calculation'!#REF!</definedName>
    <definedName name="Estimated_Other_Pen_Area">'[1]3 - Energy Calculation'!#REF!</definedName>
    <definedName name="Estimated_Percent_Hard_Balance_Area">'[1]3 - Energy Calculation'!#REF!</definedName>
    <definedName name="Estimated_Percent_Other_Pen_Area">'[1]3 - Energy Calculation'!#REF!</definedName>
    <definedName name="Estimated_Percent_Soft_Balance_Area">'[1]3 - Energy Calculation'!#REF!</definedName>
    <definedName name="Estimated_Soft_Balance_Area">'[1]3 - Energy Calculation'!#REF!</definedName>
    <definedName name="Estimated_Stock_Area">'[1]3 - Energy Calculation'!#REF!</definedName>
    <definedName name="Estimated_Total_Balance_Area">'[1]3 - Energy Calculation'!#REF!</definedName>
    <definedName name="Estimated_Total_Pen_Area">'[1]3 - Energy Calculation'!#REF!</definedName>
    <definedName name="Ex_Sodium_L" localSheetId="11">#REF!</definedName>
    <definedName name="Ex_Sodium_L">#REF!</definedName>
    <definedName name="Ex_Sodium_S" localSheetId="11">#REF!</definedName>
    <definedName name="Ex_Sodium_S">#REF!</definedName>
    <definedName name="Ex_Sodium_S_L" localSheetId="11">#REF!</definedName>
    <definedName name="Ex_Sodium_S_L">#REF!</definedName>
    <definedName name="Exit_Liveweight" localSheetId="11">#REF!</definedName>
    <definedName name="Exit_Liveweight">#REF!</definedName>
    <definedName name="Expenses">[5]Expenses!$A$3:$B$107</definedName>
    <definedName name="fd" localSheetId="11">#REF!</definedName>
    <definedName name="fd">#REF!</definedName>
    <definedName name="Feed_Consumption" localSheetId="11">#REF!</definedName>
    <definedName name="Feed_Consumption">#REF!</definedName>
    <definedName name="Feed_K" localSheetId="11">#REF!</definedName>
    <definedName name="Feed_K">#REF!</definedName>
    <definedName name="Feed_K_Annual" localSheetId="11">#REF!</definedName>
    <definedName name="Feed_K_Annual">#REF!</definedName>
    <definedName name="Feed_N" localSheetId="11">#REF!</definedName>
    <definedName name="Feed_N">#REF!</definedName>
    <definedName name="Feed_N_Annual" localSheetId="11">#REF!</definedName>
    <definedName name="Feed_N_Annual">#REF!</definedName>
    <definedName name="Feed_P" localSheetId="11">#REF!</definedName>
    <definedName name="Feed_P">#REF!</definedName>
    <definedName name="Feed_P_Annual" localSheetId="11">#REF!</definedName>
    <definedName name="Feed_P_Annual">#REF!</definedName>
    <definedName name="Feed_Sodium" localSheetId="11">#REF!</definedName>
    <definedName name="Feed_Sodium">#REF!</definedName>
    <definedName name="Feed_Sodium_Annual" localSheetId="11">#REF!</definedName>
    <definedName name="Feed_Sodium_Annual">#REF!</definedName>
    <definedName name="Feeding_Period" localSheetId="11">#REF!</definedName>
    <definedName name="Feeding_Period">#REF!</definedName>
    <definedName name="Feeding_Period_Domestic">'[2]5a - Feed Intake'!$D$21</definedName>
    <definedName name="Feeding_Period_Japanese">'[2]5a - Feed Intake'!$B$21</definedName>
    <definedName name="Feeding_Period_Korean">'[2]5a - Feed Intake'!$C$21</definedName>
    <definedName name="Feeding_Period_Other">'[2]5a - Feed Intake'!$E$21</definedName>
    <definedName name="Feedlot_DryLot_CH4_North">'[4]Feedlot factor review tbl'!$H$21</definedName>
    <definedName name="Feedlot_DryLot_CH4_South">'[4]Feedlot factor review tbl'!#REF!</definedName>
    <definedName name="Feedlot_DryLot_N2O">'[4]Feedlot factor review tbl'!$H$20</definedName>
    <definedName name="Feedlot_DryLot_NH3">'[4]Feedlot factor review tbl'!$H$22</definedName>
    <definedName name="Feedlot_Flow_EffluentApp">'[4]Feedlot factor review tbl'!#REF!</definedName>
    <definedName name="Feedlot_Flow_ManureApp">'[4]Feedlot factor review tbl'!#REF!</definedName>
    <definedName name="Feedlot_Intense_CH4_North">'[4]Feedlot factor review tbl'!#REF!</definedName>
    <definedName name="Feedlot_Intense_CH4_South">'[4]Feedlot factor review tbl'!#REF!</definedName>
    <definedName name="Feedlot_Intense_N2O">'[4]Feedlot factor review tbl'!#REF!</definedName>
    <definedName name="Feedlot_Intense_NH3">'[4]Feedlot factor review tbl'!#REF!</definedName>
    <definedName name="Feedlot_Mass_flow_stockpile">'[4]Feedlot factor review tbl'!#REF!</definedName>
    <definedName name="Feedlot_NH3_pad">'[4]Feedlot factor review tbl'!$H$22</definedName>
    <definedName name="Feedlot_Passive_CH4_North">'[4]Feedlot factor review tbl'!$H$30</definedName>
    <definedName name="Feedlot_Passive_CH4_South">'[4]Feedlot factor review tbl'!#REF!</definedName>
    <definedName name="Feedlot_Passive_N2O">'[4]Feedlot factor review tbl'!$H$29</definedName>
    <definedName name="Feedlot_Passive_NH3">'[4]Feedlot factor review tbl'!$H$31</definedName>
    <definedName name="Feedlot_Pen_Capacity">'[1]2 - Input Livestock_Beef Cattle'!#REF!</definedName>
    <definedName name="Feedlot_Pond_CH4_North">'[6]Feedlot factor review tbl'!$H$27</definedName>
    <definedName name="Feedlot_Pond_CH4_NSW">'[4]Feedlot factor review tbl'!$O$28</definedName>
    <definedName name="Feedlot_Pond_CH4_QLD">'[4]Feedlot factor review tbl'!$P$28</definedName>
    <definedName name="Feedlot_Pond_CH4_SA">'[4]Feedlot factor review tbl'!$S$28</definedName>
    <definedName name="Feedlot_Pond_CH4_South">'[6]Feedlot factor review tbl'!$I$27</definedName>
    <definedName name="Feedlot_Pond_CH4_VIC">'[4]Feedlot factor review tbl'!$Q$28</definedName>
    <definedName name="Feedlot_Pond_CH4_WA">'[4]Feedlot factor review tbl'!$R$28</definedName>
    <definedName name="Feedlot_Pond_N2O">'[4]Feedlot factor review tbl'!$H$26</definedName>
    <definedName name="Feedlot_Pond_NH3">'[4]Feedlot factor review tbl'!$H$28</definedName>
    <definedName name="Feedlot_Runoff">'[4]Feedlot factor review tbl'!$H$14</definedName>
    <definedName name="Feedlot_Stockpile_CH4_North">'[4]Feedlot factor review tbl'!$H$24</definedName>
    <definedName name="Feedlot_Stockpile_CH4_South">'[4]Feedlot factor review tbl'!#REF!</definedName>
    <definedName name="Feedlot_Stockpile_N2O">'[4]Feedlot factor review tbl'!$H$23</definedName>
    <definedName name="Feedlot_Stockpile_NH3">'[4]Feedlot factor review tbl'!$H$25</definedName>
    <definedName name="Finishing_frac">'[1]1 - Contact Details &amp; Farm Data'!$C$122</definedName>
    <definedName name="Fresh_Manure_MC" localSheetId="11">#REF!</definedName>
    <definedName name="Fresh_Manure_MC">#REF!</definedName>
    <definedName name="High">#REF!</definedName>
    <definedName name="InsideBedLength" localSheetId="11">#REF!</definedName>
    <definedName name="InsideBedLength">#REF!</definedName>
    <definedName name="InsideBedWidth" localSheetId="11">#REF!</definedName>
    <definedName name="InsideBedWidth">#REF!</definedName>
    <definedName name="InsideCrestLength" localSheetId="11">#REF!</definedName>
    <definedName name="InsideCrestLength">#REF!</definedName>
    <definedName name="InsideCrestWidth" localSheetId="11">#REF!</definedName>
    <definedName name="InsideCrestWidth">#REF!</definedName>
    <definedName name="Irrigation_Vol_Effluent" localSheetId="11">#REF!</definedName>
    <definedName name="Irrigation_Vol_Effluent">#REF!</definedName>
    <definedName name="j" localSheetId="11">'[6]Feedlot factor review tbl'!#REF!</definedName>
    <definedName name="j">'[6]Feedlot factor review tbl'!#REF!</definedName>
    <definedName name="Japanese_Deaths">'[2]4a - Herd Data'!$B$26</definedName>
    <definedName name="Korean_Deaths">'[2]4a - Herd Data'!$C$26</definedName>
    <definedName name="Layer_Digester_CH4_North">'[4]Layer factor review tbl'!$H$47</definedName>
    <definedName name="Layer_Digester_CH4_South">'[4]Layer factor review tbl'!#REF!</definedName>
    <definedName name="Layer_Digester_N2O">'[4]Layer factor review tbl'!$H$46</definedName>
    <definedName name="Layer_Digester_NH3">'[4]Layer factor review tbl'!$H$48</definedName>
    <definedName name="Layer_DirectLandApplication_CH4_South">'[4]Layer factor review tbl'!#REF!</definedName>
    <definedName name="Layer_DirectProcessing_CH4_South">'[4]Layer factor review tbl'!#REF!</definedName>
    <definedName name="Layer_FreeRange_CH4_North">'[4]Layer factor review tbl'!$H$35</definedName>
    <definedName name="Layer_FreeRange_CH4_South">'[4]Layer factor review tbl'!#REF!</definedName>
    <definedName name="Layer_FreeRange_N2O">'[4]Layer factor review tbl'!$H$34</definedName>
    <definedName name="Layer_FreeRange_NH3">'[4]Layer factor review tbl'!$H$36</definedName>
    <definedName name="Layer_FreeRange_Shed_Component">'[4]Layer MMS - 1990-2014'!#REF!</definedName>
    <definedName name="Layer_Highrise_NH3">'[4]Layer factor review tbl'!$H$32</definedName>
    <definedName name="Layer_Intensive_CH4_North">'[4]Layer factor review tbl'!#REF!</definedName>
    <definedName name="Layer_Intensive_CH4_South">'[4]Layer factor review tbl'!#REF!</definedName>
    <definedName name="Layer_Intensive_N2O">'[4]Layer factor review tbl'!#REF!</definedName>
    <definedName name="Layer_Intensive_NH3">'[4]Layer factor review tbl'!#REF!</definedName>
    <definedName name="Layer_ManureWithLitter_CH4_North">'[4]Layer factor review tbl'!$H$27</definedName>
    <definedName name="Layer_ManureWithLitter_CH4_South">'[4]Layer factor review tbl'!#REF!</definedName>
    <definedName name="Layer_ManureWithLitter_N2O">'[4]Layer factor review tbl'!$H$26</definedName>
    <definedName name="Layer_ManureWithLitter_NH3">'[4]Layer factor review tbl'!$H$28</definedName>
    <definedName name="Layer_ManureWithoutLitter_CH4_North">'[4]Layer factor review tbl'!$H$30</definedName>
    <definedName name="Layer_ManureWithoutLitter_CH4_South">'[4]Layer factor review tbl'!#REF!</definedName>
    <definedName name="Layer_ManureWithoutLitter_N2O">'[4]Layer factor review tbl'!$H$29</definedName>
    <definedName name="Layer_ManureWithoutLitter_NH3">'[4]Layer factor review tbl'!$H$31</definedName>
    <definedName name="Layer_Passive_CH4_North">'[4]Layer factor review tbl'!$H$41</definedName>
    <definedName name="Layer_Passive_CH4_South">'[4]Layer factor review tbl'!#REF!</definedName>
    <definedName name="Layer_Passive_N2O">'[4]Layer factor review tbl'!$H$40</definedName>
    <definedName name="Layer_Passive_NH3">'[4]Layer factor review tbl'!$H$42</definedName>
    <definedName name="Layer_Stockpile_CH4_North">'[4]Layer factor review tbl'!$H$38</definedName>
    <definedName name="Layer_Stockpile_CH4_South">'[4]Layer factor review tbl'!#REF!</definedName>
    <definedName name="Layer_Stockpile_FracLeach">'[4]Layer factor review tbl'!$H$20</definedName>
    <definedName name="Layer_Stockpile_N2O">'[4]Layer factor review tbl'!$H$37</definedName>
    <definedName name="Layer_Stockpile_NH3">'[4]Layer factor review tbl'!$H$39</definedName>
    <definedName name="Layer_StockpileLeach">'[4]Layer factor review tbl'!$H$19</definedName>
    <definedName name="Layer_with_litter_NH3">'[4]Layer factor review tbl'!$H$33</definedName>
    <definedName name="Loading_Rate_K_L" localSheetId="11">#REF!</definedName>
    <definedName name="Loading_Rate_K_L">#REF!</definedName>
    <definedName name="Loading_Rate_K_S" localSheetId="11">#REF!</definedName>
    <definedName name="Loading_Rate_K_S">#REF!</definedName>
    <definedName name="Loading_Rate_K_S_L" localSheetId="11">#REF!</definedName>
    <definedName name="Loading_Rate_K_S_L">#REF!</definedName>
    <definedName name="Loading_Rate_N_L" localSheetId="11">#REF!</definedName>
    <definedName name="Loading_Rate_N_L">#REF!</definedName>
    <definedName name="Loading_Rate_N_S" localSheetId="11">#REF!</definedName>
    <definedName name="Loading_Rate_N_S">#REF!</definedName>
    <definedName name="Loading_Rate_N_S_L" localSheetId="11">#REF!</definedName>
    <definedName name="Loading_Rate_N_S_L">#REF!</definedName>
    <definedName name="Loading_Rate_P_L" localSheetId="11">#REF!</definedName>
    <definedName name="Loading_Rate_P_L">#REF!</definedName>
    <definedName name="Loading_Rate_P_S" localSheetId="11">#REF!</definedName>
    <definedName name="Loading_Rate_P_S">#REF!</definedName>
    <definedName name="Loading_Rate_P_S_L" localSheetId="11">#REF!</definedName>
    <definedName name="Loading_Rate_P_S_L">#REF!</definedName>
    <definedName name="Loading_Rate_Salt_L" localSheetId="11">#REF!</definedName>
    <definedName name="Loading_Rate_Salt_L">#REF!</definedName>
    <definedName name="Loading_Rate_Salt_S" localSheetId="11">#REF!</definedName>
    <definedName name="Loading_Rate_Salt_S">#REF!</definedName>
    <definedName name="Loading_Rate_Salt_S_L" localSheetId="11">#REF!</definedName>
    <definedName name="Loading_Rate_Salt_S_L">#REF!</definedName>
    <definedName name="Loss_from_Pad" localSheetId="11">#REF!</definedName>
    <definedName name="Loss_from_Pad">#REF!</definedName>
    <definedName name="Low">#REF!</definedName>
    <definedName name="LPGnontransport_units">'[1]Energy waste Calculations'!$B$26:$B$30</definedName>
    <definedName name="Manure_Production_Rate" localSheetId="11">#REF!</definedName>
    <definedName name="Manure_Production_Rate">#REF!</definedName>
    <definedName name="Manure_Spread_DM" localSheetId="11">#REF!</definedName>
    <definedName name="Manure_Spread_DM">#REF!</definedName>
    <definedName name="Manure_Spread_K" localSheetId="11">#REF!</definedName>
    <definedName name="Manure_Spread_K">#REF!</definedName>
    <definedName name="Manure_Spread_N" localSheetId="11">#REF!</definedName>
    <definedName name="Manure_Spread_N">#REF!</definedName>
    <definedName name="Manure_Spread_P" localSheetId="11">#REF!</definedName>
    <definedName name="Manure_Spread_P">#REF!</definedName>
    <definedName name="Manure_Spread_Salt" localSheetId="11">#REF!</definedName>
    <definedName name="Manure_Spread_Salt">#REF!</definedName>
    <definedName name="Max_Temp_Apr">'[2]2a - Climate'!$D$21</definedName>
    <definedName name="Max_Temp_Aug">'[2]2a - Climate'!$D$25</definedName>
    <definedName name="Max_Temp_Dec">'[2]2a - Climate'!$D$29</definedName>
    <definedName name="Max_Temp_Feb">'[2]2a - Climate'!$D$19</definedName>
    <definedName name="Max_Temp_Jan">'[2]2a - Climate'!$D$18</definedName>
    <definedName name="Max_Temp_Jul">'[2]2a - Climate'!$D$24</definedName>
    <definedName name="Max_Temp_Jun">'[2]2a - Climate'!$D$23</definedName>
    <definedName name="Max_Temp_Mar">'[2]2a - Climate'!$D$20</definedName>
    <definedName name="Max_Temp_May">'[2]2a - Climate'!$D$22</definedName>
    <definedName name="Max_Temp_Nov">'[2]2a - Climate'!$D$28</definedName>
    <definedName name="Max_Temp_Oct">'[2]2a - Climate'!$D$27</definedName>
    <definedName name="Max_Temp_Sep">'[2]2a - Climate'!$D$26</definedName>
    <definedName name="Mean_Daily_Gain" localSheetId="11">#REF!</definedName>
    <definedName name="Mean_Daily_Gain">#REF!</definedName>
    <definedName name="Mean_Liveweight" localSheetId="11">#REF!</definedName>
    <definedName name="Mean_Liveweight">#REF!</definedName>
    <definedName name="Mean_Liveweight_Domestic">'[2]4a - Herd Data'!$D$37</definedName>
    <definedName name="Mean_Liveweight_Japanese">'[2]4a - Herd Data'!$B$37</definedName>
    <definedName name="Mean_Liveweight_Korean">'[2]4a - Herd Data'!$C$37</definedName>
    <definedName name="Mean_Liveweight_Other">'[2]4a - Herd Data'!$E$37</definedName>
    <definedName name="Mean_Occupancy">'[1]2 - Input Livestock_Beef Cattle'!#REF!</definedName>
    <definedName name="Min_Temp_Apr">'[2]2a - Climate'!$E$21</definedName>
    <definedName name="Min_Temp_Aug">'[2]2a - Climate'!$E$25</definedName>
    <definedName name="Min_Temp_Dec">'[2]2a - Climate'!$E$29</definedName>
    <definedName name="Min_Temp_Feb">'[2]2a - Climate'!$E$19</definedName>
    <definedName name="Min_Temp_Jan">'[2]2a - Climate'!$E$18</definedName>
    <definedName name="Min_Temp_Jul">'[2]2a - Climate'!$E$24</definedName>
    <definedName name="Min_Temp_Jun">'[2]2a - Climate'!$E$23</definedName>
    <definedName name="Min_Temp_Mar">'[2]2a - Climate'!$E$20</definedName>
    <definedName name="Min_Temp_May">'[2]2a - Climate'!$E$22</definedName>
    <definedName name="Min_Temp_Nov">'[2]2a - Climate'!$E$28</definedName>
    <definedName name="Min_Temp_Oct">'[2]2a - Climate'!$E$27</definedName>
    <definedName name="Min_Temp_Sep">'[2]2a - Climate'!$E$26</definedName>
    <definedName name="Mortality" localSheetId="11">#REF!</definedName>
    <definedName name="Mortality">#REF!</definedName>
    <definedName name="Mortality_Domestic">'[2]4a - Herd Data'!$D$22</definedName>
    <definedName name="Mortality_Japanese">'[2]4a - Herd Data'!$B$22</definedName>
    <definedName name="Mortality_Korean">'[2]4a - Herd Data'!$C$22</definedName>
    <definedName name="Mortality_Other">'[2]4a - Herd Data'!$E$22</definedName>
    <definedName name="NaturalGas_Units">'[1]Energy waste Calculations'!$B$11:$B$16</definedName>
    <definedName name="Nett_Evaporation_Loss_Pond" localSheetId="11">#REF!</definedName>
    <definedName name="Nett_Evaporation_Loss_Pond">#REF!</definedName>
    <definedName name="Nitrogen_Retention_Percent" localSheetId="11">'[1]13 - Assumptions'!#REF!</definedName>
    <definedName name="Nitrogen_Retention_Percent">'[1]13 - Assumptions'!#REF!</definedName>
    <definedName name="No_of_Domestic_in_per_year">'[2]4a - Herd Data'!$D$24</definedName>
    <definedName name="No_of_Domestic_out_per_year">'[2]4a - Herd Data'!$D$25</definedName>
    <definedName name="No_of_Japanese_in_per_year">'[2]4a - Herd Data'!$B$24</definedName>
    <definedName name="No_of_Japanese_out_per_year">'[2]4a - Herd Data'!$B$25</definedName>
    <definedName name="No_of_Korean_in_per_year">'[2]4a - Herd Data'!$C$24</definedName>
    <definedName name="No_of_Korean_out_per_year">'[2]4a - Herd Data'!$C$25</definedName>
    <definedName name="No_of_Other_in_per_year">'[2]4a - Herd Data'!$E$24</definedName>
    <definedName name="No_of_Other_out_per_year">'[2]4a - Herd Data'!$E$25</definedName>
    <definedName name="NSW">' Trees'!$B$42:$B$48</definedName>
    <definedName name="NT">' Trees'!$B$74:$B$77</definedName>
    <definedName name="Nutrient_Accumulation_N_L" localSheetId="11">#REF!</definedName>
    <definedName name="Nutrient_Accumulation_N_L">#REF!</definedName>
    <definedName name="Nutrient_Accumulation_N_S" localSheetId="11">#REF!</definedName>
    <definedName name="Nutrient_Accumulation_N_S">#REF!</definedName>
    <definedName name="Nutrient_Accumulation_N_S_L" localSheetId="11">#REF!</definedName>
    <definedName name="Nutrient_Accumulation_N_S_L">#REF!</definedName>
    <definedName name="Nutrient_Accumulation_P_L" localSheetId="11">#REF!</definedName>
    <definedName name="Nutrient_Accumulation_P_L">#REF!</definedName>
    <definedName name="Nutrient_Accumulation_P_S" localSheetId="11">#REF!</definedName>
    <definedName name="Nutrient_Accumulation_P_S">#REF!</definedName>
    <definedName name="Nutrient_Accumulation_P_S_L" localSheetId="11">#REF!</definedName>
    <definedName name="Nutrient_Accumulation_P_S_L">#REF!</definedName>
    <definedName name="Nutrient_DM_K_L" localSheetId="11">#REF!</definedName>
    <definedName name="Nutrient_DM_K_L">#REF!</definedName>
    <definedName name="Nutrient_DM_K_S" localSheetId="11">#REF!</definedName>
    <definedName name="Nutrient_DM_K_S">#REF!</definedName>
    <definedName name="Nutrient_DM_K_S_L" localSheetId="11">#REF!</definedName>
    <definedName name="Nutrient_DM_K_S_L">#REF!</definedName>
    <definedName name="Nutrient_DM_N_L" localSheetId="11">#REF!</definedName>
    <definedName name="Nutrient_DM_N_L">#REF!</definedName>
    <definedName name="Nutrient_DM_N_S" localSheetId="11">#REF!</definedName>
    <definedName name="Nutrient_DM_N_S">#REF!</definedName>
    <definedName name="Nutrient_DM_N_S_L" localSheetId="11">#REF!</definedName>
    <definedName name="Nutrient_DM_N_S_L">#REF!</definedName>
    <definedName name="Nutrient_DM_P_L" localSheetId="11">#REF!</definedName>
    <definedName name="Nutrient_DM_P_L">#REF!</definedName>
    <definedName name="Nutrient_DM_P_S" localSheetId="11">#REF!</definedName>
    <definedName name="Nutrient_DM_P_S">#REF!</definedName>
    <definedName name="Nutrient_DM_P_S_L" localSheetId="11">#REF!</definedName>
    <definedName name="Nutrient_DM_P_S_L">#REF!</definedName>
    <definedName name="Nutrient_DM_Salt_L" localSheetId="11">#REF!</definedName>
    <definedName name="Nutrient_DM_Salt_L">#REF!</definedName>
    <definedName name="Nutrient_DM_Salt_S" localSheetId="11">#REF!</definedName>
    <definedName name="Nutrient_DM_Salt_S">#REF!</definedName>
    <definedName name="Nutrient_DM_Salt_S_L" localSheetId="11">#REF!</definedName>
    <definedName name="Nutrient_DM_Salt_S_L">#REF!</definedName>
    <definedName name="Nutrient_ha_K_L" localSheetId="11">#REF!</definedName>
    <definedName name="Nutrient_ha_K_L">#REF!</definedName>
    <definedName name="Nutrient_ha_K_S" localSheetId="11">#REF!</definedName>
    <definedName name="Nutrient_ha_K_S">#REF!</definedName>
    <definedName name="Nutrient_ha_K_S_L" localSheetId="11">#REF!</definedName>
    <definedName name="Nutrient_ha_K_S_L">#REF!</definedName>
    <definedName name="Nutrient_ha_N_L" localSheetId="11">#REF!</definedName>
    <definedName name="Nutrient_ha_N_L">#REF!</definedName>
    <definedName name="Nutrient_ha_N_S" localSheetId="11">#REF!</definedName>
    <definedName name="Nutrient_ha_N_S">#REF!</definedName>
    <definedName name="Nutrient_ha_N_S_L" localSheetId="11">#REF!</definedName>
    <definedName name="Nutrient_ha_N_S_L">#REF!</definedName>
    <definedName name="Nutrient_ha_P_L" localSheetId="11">#REF!</definedName>
    <definedName name="Nutrient_ha_P_L">#REF!</definedName>
    <definedName name="Nutrient_ha_P_S" localSheetId="11">#REF!</definedName>
    <definedName name="Nutrient_ha_P_S">#REF!</definedName>
    <definedName name="Nutrient_ha_P_S_L" localSheetId="11">#REF!</definedName>
    <definedName name="Nutrient_ha_P_S_L">#REF!</definedName>
    <definedName name="Nutrient_ha_Salt_L" localSheetId="11">#REF!</definedName>
    <definedName name="Nutrient_ha_Salt_L">#REF!</definedName>
    <definedName name="Nutrient_ha_Salt_S" localSheetId="11">#REF!</definedName>
    <definedName name="Nutrient_ha_Salt_S">#REF!</definedName>
    <definedName name="Nutrient_ha_Salt_S_L" localSheetId="11">#REF!</definedName>
    <definedName name="Nutrient_ha_Salt_S_L">#REF!</definedName>
    <definedName name="Nutrient_Loss_K_L" localSheetId="11">#REF!</definedName>
    <definedName name="Nutrient_Loss_K_L">#REF!</definedName>
    <definedName name="Nutrient_Loss_K_S" localSheetId="11">#REF!</definedName>
    <definedName name="Nutrient_Loss_K_S">#REF!</definedName>
    <definedName name="Nutrient_Loss_K_S_L" localSheetId="11">#REF!</definedName>
    <definedName name="Nutrient_Loss_K_S_L">#REF!</definedName>
    <definedName name="Nutrient_Loss_N_L" localSheetId="11">#REF!</definedName>
    <definedName name="Nutrient_Loss_N_L">#REF!</definedName>
    <definedName name="Nutrient_Loss_N_S" localSheetId="11">#REF!</definedName>
    <definedName name="Nutrient_Loss_N_S">#REF!</definedName>
    <definedName name="Nutrient_Loss_N_S_L" localSheetId="11">#REF!</definedName>
    <definedName name="Nutrient_Loss_N_S_L">#REF!</definedName>
    <definedName name="Nutrient_Loss_P_L" localSheetId="11">#REF!</definedName>
    <definedName name="Nutrient_Loss_P_L">#REF!</definedName>
    <definedName name="Nutrient_Loss_P_S" localSheetId="11">#REF!</definedName>
    <definedName name="Nutrient_Loss_P_S">#REF!</definedName>
    <definedName name="Nutrient_Loss_P_S_L" localSheetId="11">#REF!</definedName>
    <definedName name="Nutrient_Loss_P_S_L">#REF!</definedName>
    <definedName name="Nutrient_Loss_Salt_L" localSheetId="11">#REF!</definedName>
    <definedName name="Nutrient_Loss_Salt_L">#REF!</definedName>
    <definedName name="Nutrient_Loss_Salt_S" localSheetId="11">#REF!</definedName>
    <definedName name="Nutrient_Loss_Salt_S">#REF!</definedName>
    <definedName name="Nutrient_Loss_Salt_S_L" localSheetId="11">#REF!</definedName>
    <definedName name="Nutrient_Loss_Salt_S_L">#REF!</definedName>
    <definedName name="Occupancy_Domestic" localSheetId="11">'[1]2 - Input Livestock_Beef Cattle'!#REF!</definedName>
    <definedName name="Occupancy_Domestic">'[1]2 - Input Livestock_Beef Cattle'!#REF!</definedName>
    <definedName name="Other_Deaths">'[2]4a - Herd Data'!$E$26</definedName>
    <definedName name="OutsideCrestLength" localSheetId="11">#REF!</definedName>
    <definedName name="OutsideCrestLength">#REF!</definedName>
    <definedName name="OutsideCrestWidth" localSheetId="11">#REF!</definedName>
    <definedName name="OutsideCrestWidth">#REF!</definedName>
    <definedName name="OutsideToeLength" localSheetId="11">#REF!</definedName>
    <definedName name="OutsideToeLength">#REF!</definedName>
    <definedName name="OutsideToeWidth" localSheetId="11">#REF!</definedName>
    <definedName name="OutsideToeWidth">#REF!</definedName>
    <definedName name="P_Sorption_Capacity_Soil_Profile_L" localSheetId="11">#REF!</definedName>
    <definedName name="P_Sorption_Capacity_Soil_Profile_L">#REF!</definedName>
    <definedName name="P_Sorption_Capacity_Soil_Profile_S" localSheetId="11">#REF!</definedName>
    <definedName name="P_Sorption_Capacity_Soil_Profile_S">#REF!</definedName>
    <definedName name="P_Sorption_Capacity_Soil_Profile_S_L" localSheetId="11">#REF!</definedName>
    <definedName name="P_Sorption_Capacity_Soil_Profile_S_L">#REF!</definedName>
    <definedName name="P_Sorption_L" localSheetId="11">#REF!</definedName>
    <definedName name="P_Sorption_L">#REF!</definedName>
    <definedName name="P_Sorption_S" localSheetId="11">#REF!</definedName>
    <definedName name="P_Sorption_S">#REF!</definedName>
    <definedName name="P_Sorption_S_L" localSheetId="11">#REF!</definedName>
    <definedName name="P_Sorption_S_L">#REF!</definedName>
    <definedName name="Pad_DM_In" localSheetId="11">#REF!</definedName>
    <definedName name="Pad_DM_In">#REF!</definedName>
    <definedName name="Pad_K_In" localSheetId="11">#REF!</definedName>
    <definedName name="Pad_K_In">#REF!</definedName>
    <definedName name="Pad_K_Loss" localSheetId="11">#REF!</definedName>
    <definedName name="Pad_K_Loss">#REF!</definedName>
    <definedName name="Pad_N_In" localSheetId="11">#REF!</definedName>
    <definedName name="Pad_N_In">#REF!</definedName>
    <definedName name="Pad_N_Loss" localSheetId="11">#REF!</definedName>
    <definedName name="Pad_N_Loss">#REF!</definedName>
    <definedName name="Pad_P_In" localSheetId="11">#REF!</definedName>
    <definedName name="Pad_P_In">#REF!</definedName>
    <definedName name="Pad_P_Loss" localSheetId="11">#REF!</definedName>
    <definedName name="Pad_P_Loss">#REF!</definedName>
    <definedName name="Pad_Salt_In" localSheetId="11">#REF!</definedName>
    <definedName name="Pad_Salt_In">#REF!</definedName>
    <definedName name="Pad_Salt_Loss" localSheetId="11">#REF!</definedName>
    <definedName name="Pad_Salt_Loss">#REF!</definedName>
    <definedName name="Pasture_Type">'[1]13 - Assumptions'!$A$76:$A$81</definedName>
    <definedName name="Pen_Area">'[1]2 - Input Livestock_Beef Cattle'!#REF!</definedName>
    <definedName name="Pig_average_growth_rate">'[4]Pig MMS - 10-14'!#REF!</definedName>
    <definedName name="Pig_DailySpread_CH4_North">'[4]Piggery factor review tbl'!$H$46</definedName>
    <definedName name="Pig_DailySpread_CH4_South">'[4]Piggery factor review tbl'!#REF!</definedName>
    <definedName name="Pig_DailySpread_N2O">'[4]Piggery factor review tbl'!$H$45</definedName>
    <definedName name="Pig_DailySpread_NH3">'[4]Piggery factor review tbl'!$H$47</definedName>
    <definedName name="Pig_DeepLitter_CH4_North">'[4]Piggery factor review tbl'!$H$28</definedName>
    <definedName name="Pig_DeepLitter_CH4_South">'[4]Piggery factor review tbl'!#REF!</definedName>
    <definedName name="Pig_DeepLitter_N2O">'[4]Piggery factor review tbl'!$H$27</definedName>
    <definedName name="Pig_DeepLitter_NH3">'[4]Piggery factor review tbl'!$H$29</definedName>
    <definedName name="Pig_Digester_CH4_North">'[4]Piggery factor review tbl'!$H$37</definedName>
    <definedName name="Pig_Digester_N2O">'[4]Piggery factor review tbl'!$H$36</definedName>
    <definedName name="Pig_Digester_NH3">'[4]Piggery factor review tbl'!$H$38</definedName>
    <definedName name="Pig_Digester_South">'[4]Piggery factor review tbl'!#REF!</definedName>
    <definedName name="Pig_Dressed_weight___Live_weight_ratio">'[4]Pig MMS - 10-14'!#REF!</definedName>
    <definedName name="Pig_DryLot_CH4_North">'[4]Piggery factor review tbl'!$H$25</definedName>
    <definedName name="Pig_DryLot_CH4_South">'[4]Piggery factor review tbl'!#REF!</definedName>
    <definedName name="Pig_DryLot_N2O">'[4]Piggery factor review tbl'!$H$24</definedName>
    <definedName name="Pig_DryLot_NH3">'[4]Piggery factor review tbl'!$H$26</definedName>
    <definedName name="Pig_Intensive_CH4_North">'[4]Piggery factor review tbl'!#REF!</definedName>
    <definedName name="Pig_Intensive_CH4_South">'[4]Piggery factor review tbl'!#REF!</definedName>
    <definedName name="Pig_Intensive_N2O">'[4]Piggery factor review tbl'!#REF!</definedName>
    <definedName name="Pig_Intensive_NH3">'[4]Piggery factor review tbl'!#REF!</definedName>
    <definedName name="Pig_mortality_rate">'[4]Pig MMS - 10-14'!#REF!</definedName>
    <definedName name="Pig_Passive_CH4_North">'[4]Piggery factor review tbl'!$H$40</definedName>
    <definedName name="Pig_Passive_CH4_South">'[4]Piggery factor review tbl'!#REF!</definedName>
    <definedName name="Pig_Passive_N2O">'[4]Piggery factor review tbl'!$H$39</definedName>
    <definedName name="Pig_Passive_NH3">'[4]Piggery factor review tbl'!$H$41</definedName>
    <definedName name="Pig_PitSotrage_NH3">'[4]Piggery factor review tbl'!#REF!</definedName>
    <definedName name="Pig_PitStorage_CH4_North">'[4]Piggery factor review tbl'!#REF!</definedName>
    <definedName name="Pig_PitStorage_CH4_South">'[4]Piggery factor review tbl'!#REF!</definedName>
    <definedName name="Pig_PitStorage_N2O">'[4]Piggery factor review tbl'!#REF!</definedName>
    <definedName name="Pig_Pond_CH4_NSW">'[4]Piggery factor review tbl'!$O$34</definedName>
    <definedName name="Pig_Pond_CH4_QLD">'[4]Piggery factor review tbl'!$N$34</definedName>
    <definedName name="Pig_Pond_CH4_SA">'[4]Piggery factor review tbl'!$Q$34</definedName>
    <definedName name="Pig_Pond_CH4_South">'[4]Piggery factor review tbl'!#REF!</definedName>
    <definedName name="Pig_Pond_CH4_TAS">'[4]Piggery factor review tbl'!$S$34</definedName>
    <definedName name="Pig_Pond_CH4_VIC">'[4]Piggery factor review tbl'!$P$34</definedName>
    <definedName name="Pig_Pond_CH4_WA">'[4]Piggery factor review tbl'!$R$34</definedName>
    <definedName name="Pig_Pond_N2O">'[4]Piggery factor review tbl'!$H$33</definedName>
    <definedName name="Pig_Pond_NH3">'[4]Piggery factor review tbl'!$H$35</definedName>
    <definedName name="Pig_ShortHRT_CH4_South">'[4]Piggery factor review tbl'!#REF!</definedName>
    <definedName name="Pig_ShortHRT_N2O">'[4]Piggery factor review tbl'!$H$42</definedName>
    <definedName name="Pig_ShortHRT_NH3">'[4]Piggery factor review tbl'!$H$44</definedName>
    <definedName name="Pig_Stockpile_CH4_North">'[4]Piggery factor review tbl'!$H$31</definedName>
    <definedName name="Pig_Stockpile_CH4_South">'[4]Piggery factor review tbl'!#REF!</definedName>
    <definedName name="Pig_Stockpile_N2O">'[4]Piggery factor review tbl'!$H$30</definedName>
    <definedName name="Pig_Stockpile_NH3">'[4]Piggery factor review tbl'!$H$32</definedName>
    <definedName name="Piggery_solids_sep_PF" localSheetId="11">#REF!</definedName>
    <definedName name="Piggery_solids_sep_PF">#REF!</definedName>
    <definedName name="Pond_DM_In" localSheetId="11">#REF!</definedName>
    <definedName name="Pond_DM_In">#REF!</definedName>
    <definedName name="Pond_Evaporation_Pan_Factor">'[1]13 - Assumptions'!$D$32</definedName>
    <definedName name="Pond_K_In" localSheetId="11">#REF!</definedName>
    <definedName name="Pond_K_In">#REF!</definedName>
    <definedName name="Pond_N_In" localSheetId="11">#REF!</definedName>
    <definedName name="Pond_N_In">#REF!</definedName>
    <definedName name="Pond_P_In" localSheetId="11">#REF!</definedName>
    <definedName name="Pond_P_In">#REF!</definedName>
    <definedName name="Pond_Salt" localSheetId="11">#REF!</definedName>
    <definedName name="Pond_Salt">#REF!</definedName>
    <definedName name="Pond_Salt_In" localSheetId="11">#REF!</definedName>
    <definedName name="Pond_Salt_In">#REF!</definedName>
    <definedName name="powersource">#REF!</definedName>
    <definedName name="QLD">' Trees'!$B$68:$B$73</definedName>
    <definedName name="Rainfall_region">#REF!</definedName>
    <definedName name="Ration_Finisher" localSheetId="11">#REF!</definedName>
    <definedName name="Ration_Finisher">#REF!</definedName>
    <definedName name="Ration_Grower" localSheetId="11">#REF!</definedName>
    <definedName name="Ration_Grower">#REF!</definedName>
    <definedName name="Ration_Intermediate" localSheetId="11">#REF!</definedName>
    <definedName name="Ration_Intermediate">#REF!</definedName>
    <definedName name="Ration_Starter" localSheetId="11">#REF!</definedName>
    <definedName name="Ration_Starter">#REF!</definedName>
    <definedName name="ref_baseline_Year1">'[7]Ref Data'!$G$66</definedName>
    <definedName name="ref_baseline_Year2">'[7]Ref Data'!$G$67</definedName>
    <definedName name="ref_baseline_Year3">'[7]Ref Data'!$G$68</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0</definedName>
    <definedName name="RiskUpdateDisplay" hidden="1">FALSE</definedName>
    <definedName name="RiskUseDifferentSeedForEachSim" hidden="1">FALSE</definedName>
    <definedName name="RiskUseFixedSeed" hidden="1">FALSE</definedName>
    <definedName name="RiskUseMultipleCPUs" hidden="1">FALSE</definedName>
    <definedName name="SA">' Trees'!$B$55:$B$59</definedName>
    <definedName name="Soil_Bulk_Density_L" localSheetId="11">#REF!</definedName>
    <definedName name="Soil_Bulk_Density_L">#REF!</definedName>
    <definedName name="Soil_Bulk_Density_S" localSheetId="11">#REF!</definedName>
    <definedName name="Soil_Bulk_Density_S">#REF!</definedName>
    <definedName name="Soil_Bulk_Density_S_L" localSheetId="11">#REF!</definedName>
    <definedName name="Soil_Bulk_Density_S_L">#REF!</definedName>
    <definedName name="Soil_Profile_Depth_L" localSheetId="11">#REF!</definedName>
    <definedName name="Soil_Profile_Depth_L">#REF!</definedName>
    <definedName name="Soil_Profile_Depth_S" localSheetId="11">#REF!</definedName>
    <definedName name="Soil_Profile_Depth_S">#REF!</definedName>
    <definedName name="Soil_Profile_Depth_S_L" localSheetId="11">#REF!</definedName>
    <definedName name="Soil_Profile_Depth_S_L">#REF!</definedName>
    <definedName name="Soil_Volume_Cult_Zone_L" localSheetId="11">#REF!</definedName>
    <definedName name="Soil_Volume_Cult_Zone_L">#REF!</definedName>
    <definedName name="Soil_Volume_Cult_Zone_S" localSheetId="11">#REF!</definedName>
    <definedName name="Soil_Volume_Cult_Zone_S">#REF!</definedName>
    <definedName name="Soil_Volume_Cult_Zone_S_L" localSheetId="11">#REF!</definedName>
    <definedName name="Soil_Volume_Cult_Zone_S_L">#REF!</definedName>
    <definedName name="Soil_Water_Content_FC_L" localSheetId="11">#REF!</definedName>
    <definedName name="Soil_Water_Content_FC_L">#REF!</definedName>
    <definedName name="Soil_Water_Content_FC_S" localSheetId="11">#REF!</definedName>
    <definedName name="Soil_Water_Content_FC_S">#REF!</definedName>
    <definedName name="Soil_Water_Content_FC_S_L" localSheetId="11">#REF!</definedName>
    <definedName name="Soil_Water_Content_FC_S_L">#REF!</definedName>
    <definedName name="Soil_Water_Volume_Cult_Zone_FC_L" localSheetId="11">#REF!</definedName>
    <definedName name="Soil_Water_Volume_Cult_Zone_FC_L">#REF!</definedName>
    <definedName name="Soil_Water_Volume_Cult_Zone_FC_S" localSheetId="11">#REF!</definedName>
    <definedName name="Soil_Water_Volume_Cult_Zone_FC_S">#REF!</definedName>
    <definedName name="Soil_Water_Volume_Cult_Zone_FC_S_L" localSheetId="11">#REF!</definedName>
    <definedName name="Soil_Water_Volume_Cult_Zone_FC_S_L">#REF!</definedName>
    <definedName name="Solid_Appln_Area">'[1]1 - Contact Details &amp; Farm Data'!$C$69</definedName>
    <definedName name="South_West">#REF!</definedName>
    <definedName name="State" localSheetId="12">' Trees'!$H$3:$H$9</definedName>
    <definedName name="State" localSheetId="11">'[3] Trees'!$H$3:$H$9</definedName>
    <definedName name="state">'Nitrous oxide MMS'!#REF!</definedName>
    <definedName name="State_Territory">#REF!</definedName>
    <definedName name="States" localSheetId="11">'[1]Energy Factors'!$B$77:$B$84</definedName>
    <definedName name="States">' Trees'!$H$3:$H$9</definedName>
    <definedName name="Stockpile_DM_In" localSheetId="11">#REF!</definedName>
    <definedName name="Stockpile_DM_In">#REF!</definedName>
    <definedName name="Stockpile_DM_Nett" localSheetId="11">#REF!</definedName>
    <definedName name="Stockpile_DM_Nett">#REF!</definedName>
    <definedName name="Stockpile_K_In" localSheetId="11">#REF!</definedName>
    <definedName name="Stockpile_K_In">#REF!</definedName>
    <definedName name="Stockpile_K_Loss" localSheetId="11">#REF!</definedName>
    <definedName name="Stockpile_K_Loss">#REF!</definedName>
    <definedName name="Stockpile_K_Nett" localSheetId="11">#REF!</definedName>
    <definedName name="Stockpile_K_Nett">#REF!</definedName>
    <definedName name="Stockpile_K_Percent" localSheetId="11">#REF!</definedName>
    <definedName name="Stockpile_K_Percent">#REF!</definedName>
    <definedName name="Stockpile_Manure_Sold" localSheetId="11">#REF!</definedName>
    <definedName name="Stockpile_Manure_Sold">#REF!</definedName>
    <definedName name="Stockpile_Manure_Spread" localSheetId="11">#REF!</definedName>
    <definedName name="Stockpile_Manure_Spread">#REF!</definedName>
    <definedName name="Stockpile_MC" localSheetId="11">#REF!</definedName>
    <definedName name="Stockpile_MC">#REF!</definedName>
    <definedName name="Stockpile_N_In" localSheetId="11">#REF!</definedName>
    <definedName name="Stockpile_N_In">#REF!</definedName>
    <definedName name="Stockpile_N_Loss" localSheetId="11">#REF!</definedName>
    <definedName name="Stockpile_N_Loss">#REF!</definedName>
    <definedName name="Stockpile_N_Nett" localSheetId="11">#REF!</definedName>
    <definedName name="Stockpile_N_Nett">#REF!</definedName>
    <definedName name="Stockpile_N_Percent" localSheetId="11">#REF!</definedName>
    <definedName name="Stockpile_N_Percent">#REF!</definedName>
    <definedName name="Stockpile_P_In" localSheetId="11">#REF!</definedName>
    <definedName name="Stockpile_P_In">#REF!</definedName>
    <definedName name="Stockpile_P_Loss" localSheetId="11">#REF!</definedName>
    <definedName name="Stockpile_P_Loss">#REF!</definedName>
    <definedName name="Stockpile_P_Nett" localSheetId="11">#REF!</definedName>
    <definedName name="Stockpile_P_Nett">#REF!</definedName>
    <definedName name="Stockpile_P_Percent" localSheetId="11">#REF!</definedName>
    <definedName name="Stockpile_P_Percent">#REF!</definedName>
    <definedName name="Stockpile_Salt_In" localSheetId="11">#REF!</definedName>
    <definedName name="Stockpile_Salt_In">#REF!</definedName>
    <definedName name="Stockpile_Salt_Loss" localSheetId="11">#REF!</definedName>
    <definedName name="Stockpile_Salt_Loss">#REF!</definedName>
    <definedName name="Stockpile_Salt_Nett" localSheetId="11">#REF!</definedName>
    <definedName name="Stockpile_Salt_Nett">#REF!</definedName>
    <definedName name="Stockpile_Salt_Percent" localSheetId="11">#REF!</definedName>
    <definedName name="Stockpile_Salt_Percent">#REF!</definedName>
    <definedName name="Stockpile_Wet_Manure_Annual" localSheetId="11">#REF!</definedName>
    <definedName name="Stockpile_Wet_Manure_Annual">#REF!</definedName>
    <definedName name="Stockpile_Wet_Manure_Head" localSheetId="11">#REF!</definedName>
    <definedName name="Stockpile_Wet_Manure_Head">#REF!</definedName>
    <definedName name="Summer_Crop">'[1]13 - Assumptions'!$A$46:$A$61</definedName>
    <definedName name="TAS">' Trees'!$B$49:$B$54</definedName>
    <definedName name="Total_Feedlot_Catchment_Area" localSheetId="11">#REF!</definedName>
    <definedName name="Total_Feedlot_Catchment_Area">#REF!</definedName>
    <definedName name="TransportFuel_Units">'[1]Energy waste Calculations'!$B$19:$B$23</definedName>
    <definedName name="TS_Production" localSheetId="11">#REF!</definedName>
    <definedName name="TS_Production">#REF!</definedName>
    <definedName name="TWLLength" localSheetId="11">#REF!</definedName>
    <definedName name="TWLLength">#REF!</definedName>
    <definedName name="TWLWidth" localSheetId="11">#REF!</definedName>
    <definedName name="TWLWidth">#REF!</definedName>
    <definedName name="ULE_MCF_EF_N">'[4]Generic MCF-N2O-NH3 Tbls'!$E$11</definedName>
    <definedName name="UseMODEL_RefPeriod">'[7]Ref Data'!$G$74</definedName>
    <definedName name="VIC">' Trees'!$B$60:$B$67</definedName>
    <definedName name="Volatile_Solids_Content_Fresh_Manure">'[1]13 - Assumptions'!$B$40</definedName>
    <definedName name="Volatile_Solids_Content_Scraped_Manure">'[1]13 - Assumptions'!$C$40</definedName>
    <definedName name="Volatile_Solids_Content_Stockpile_Manure">'[1]13 - Assumptions'!$D$40</definedName>
    <definedName name="VS_Production" localSheetId="11">#REF!</definedName>
    <definedName name="VS_Production">#REF!</definedName>
    <definedName name="WA">' Trees'!$B$33:$B$41</definedName>
    <definedName name="Water_Calcium" localSheetId="11">#REF!</definedName>
    <definedName name="Water_Calcium">#REF!</definedName>
    <definedName name="Water_Calcium_Annual" localSheetId="11">#REF!</definedName>
    <definedName name="Water_Calcium_Annual">#REF!</definedName>
    <definedName name="Water_Conductivity" localSheetId="11">#REF!</definedName>
    <definedName name="Water_Conductivity">#REF!</definedName>
    <definedName name="Water_Intake_Apr" localSheetId="11">#REF!</definedName>
    <definedName name="Water_Intake_Apr">#REF!</definedName>
    <definedName name="Water_Intake_Aug" localSheetId="11">#REF!</definedName>
    <definedName name="Water_Intake_Aug">#REF!</definedName>
    <definedName name="Water_Intake_Dec" localSheetId="11">#REF!</definedName>
    <definedName name="Water_Intake_Dec">#REF!</definedName>
    <definedName name="Water_Intake_Feb" localSheetId="11">#REF!</definedName>
    <definedName name="Water_Intake_Feb">#REF!</definedName>
    <definedName name="Water_Intake_Jan" localSheetId="11">#REF!</definedName>
    <definedName name="Water_Intake_Jan">#REF!</definedName>
    <definedName name="Water_Intake_Jul" localSheetId="11">#REF!</definedName>
    <definedName name="Water_Intake_Jul">#REF!</definedName>
    <definedName name="Water_Intake_Jun" localSheetId="11">#REF!</definedName>
    <definedName name="Water_Intake_Jun">#REF!</definedName>
    <definedName name="Water_Intake_Mar" localSheetId="11">#REF!</definedName>
    <definedName name="Water_Intake_Mar">#REF!</definedName>
    <definedName name="Water_Intake_May" localSheetId="11">#REF!</definedName>
    <definedName name="Water_Intake_May">#REF!</definedName>
    <definedName name="Water_Intake_Nov" localSheetId="11">#REF!</definedName>
    <definedName name="Water_Intake_Nov">#REF!</definedName>
    <definedName name="Water_Intake_Oct" localSheetId="11">#REF!</definedName>
    <definedName name="Water_Intake_Oct">#REF!</definedName>
    <definedName name="Water_Intake_Sep" localSheetId="11">#REF!</definedName>
    <definedName name="Water_Intake_Sep">#REF!</definedName>
    <definedName name="Water_Magnesium" localSheetId="11">#REF!</definedName>
    <definedName name="Water_Magnesium">#REF!</definedName>
    <definedName name="Water_Magnesium_Annual" localSheetId="11">#REF!</definedName>
    <definedName name="Water_Magnesium_Annual">#REF!</definedName>
    <definedName name="Water_Potassium" localSheetId="11">#REF!</definedName>
    <definedName name="Water_Potassium">#REF!</definedName>
    <definedName name="Water_Potassium_Annual" localSheetId="11">#REF!</definedName>
    <definedName name="Water_Potassium_Annual">#REF!</definedName>
    <definedName name="Water_Salt" localSheetId="11">#REF!</definedName>
    <definedName name="Water_Salt">#REF!</definedName>
    <definedName name="Water_Salt_Annual" localSheetId="11">#REF!</definedName>
    <definedName name="Water_Salt_Annual">#REF!</definedName>
    <definedName name="Water_Sodium" localSheetId="11">#REF!</definedName>
    <definedName name="Water_Sodium">#REF!</definedName>
    <definedName name="Water_Sodium_Annual" localSheetId="11">#REF!</definedName>
    <definedName name="Water_Sodium_Annual">#REF!</definedName>
    <definedName name="Western_Australia">#REF!</definedName>
    <definedName name="Winter_Crop">'[1]13 - Assumptions'!$B$46:$B$72</definedName>
    <definedName name="Years_to_Saturation_P_L" localSheetId="11">#REF!</definedName>
    <definedName name="Years_to_Saturation_P_L">#REF!</definedName>
    <definedName name="Years_to_Saturation_P_S" localSheetId="11">#REF!</definedName>
    <definedName name="Years_to_Saturation_P_S">#REF!</definedName>
    <definedName name="Years_to_Saturation_P_S_L" localSheetId="11">#REF!</definedName>
    <definedName name="Years_to_Saturation_P_S_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9" i="24247" l="1"/>
  <c r="D138" i="8"/>
  <c r="F71" i="8"/>
  <c r="F70" i="8"/>
  <c r="F69" i="8"/>
  <c r="F68" i="8"/>
  <c r="F65" i="8"/>
  <c r="F64" i="8"/>
  <c r="F63" i="8"/>
  <c r="F62" i="8"/>
  <c r="G27" i="24247" l="1"/>
  <c r="B128" i="8"/>
  <c r="B125" i="8"/>
  <c r="B123" i="8"/>
  <c r="B120" i="8"/>
  <c r="B115" i="8"/>
  <c r="C57" i="8"/>
  <c r="C78" i="24232" l="1"/>
  <c r="C80" i="24232" s="1"/>
  <c r="C52" i="8" s="1"/>
  <c r="C50" i="8" l="1"/>
  <c r="C79" i="24232"/>
  <c r="C51" i="8" s="1"/>
  <c r="C82" i="24232"/>
  <c r="C81" i="24232"/>
  <c r="C53" i="8" s="1"/>
  <c r="C54" i="8" l="1"/>
  <c r="E61" i="24232"/>
  <c r="F61" i="24232"/>
  <c r="G61" i="24232"/>
  <c r="H61" i="24232"/>
  <c r="D61" i="24232"/>
  <c r="I23" i="24245"/>
  <c r="J23" i="24245"/>
  <c r="K23" i="24245"/>
  <c r="L23" i="24245"/>
  <c r="M23" i="24245"/>
  <c r="N23" i="24245"/>
  <c r="I18" i="24245"/>
  <c r="J18" i="24245"/>
  <c r="K18" i="24245"/>
  <c r="L18" i="24245"/>
  <c r="M18" i="24245"/>
  <c r="N18" i="24245"/>
  <c r="H23" i="24245"/>
  <c r="C23" i="24245"/>
  <c r="H18" i="24245"/>
  <c r="C18" i="24245"/>
  <c r="B6" i="24245"/>
  <c r="C6" i="24245" s="1"/>
  <c r="D6" i="24245" l="1"/>
  <c r="H6" i="24245"/>
  <c r="F6" i="24245"/>
  <c r="E6" i="24245"/>
  <c r="K16" i="24247"/>
  <c r="E20" i="24247" s="1"/>
  <c r="K11" i="24247"/>
  <c r="J11" i="24247"/>
  <c r="J16" i="24247" s="1"/>
  <c r="G6" i="24245" l="1"/>
  <c r="I6" i="24245" s="1"/>
  <c r="CB10" i="24243"/>
  <c r="CB11" i="24243"/>
  <c r="CB12" i="24243"/>
  <c r="CB13" i="24243"/>
  <c r="CB14" i="24243"/>
  <c r="CB15" i="24243"/>
  <c r="CB16" i="24243"/>
  <c r="CB17" i="24243"/>
  <c r="CB18" i="24243"/>
  <c r="CB19" i="24243"/>
  <c r="CB20" i="24243"/>
  <c r="CB21" i="24243"/>
  <c r="CB22" i="24243"/>
  <c r="CB23" i="24243"/>
  <c r="CB24" i="24243"/>
  <c r="CB25" i="24243"/>
  <c r="CB26" i="24243"/>
  <c r="CB27" i="24243"/>
  <c r="CB28" i="24243"/>
  <c r="CB29" i="24243"/>
  <c r="CB30" i="24243"/>
  <c r="CB31" i="24243"/>
  <c r="CB32" i="24243"/>
  <c r="CB33" i="24243"/>
  <c r="CB34" i="24243"/>
  <c r="CB35" i="24243"/>
  <c r="CB36" i="24243"/>
  <c r="CB37" i="24243"/>
  <c r="CB38" i="24243"/>
  <c r="CB39" i="24243"/>
  <c r="CB40" i="24243"/>
  <c r="CB41" i="24243"/>
  <c r="CB42" i="24243"/>
  <c r="CB43" i="24243"/>
  <c r="CB44" i="24243"/>
  <c r="CB45" i="24243"/>
  <c r="CB46" i="24243"/>
  <c r="CB47" i="24243"/>
  <c r="CB48" i="24243"/>
  <c r="CB49" i="24243"/>
  <c r="CB50" i="24243"/>
  <c r="CB51" i="24243"/>
  <c r="CB52" i="24243"/>
  <c r="CB53" i="24243"/>
  <c r="CB54" i="24243"/>
  <c r="CB55" i="24243"/>
  <c r="CB56" i="24243"/>
  <c r="CB57" i="24243"/>
  <c r="CB58" i="24243"/>
  <c r="CB59" i="24243"/>
  <c r="CB60" i="24243"/>
  <c r="CB61" i="24243"/>
  <c r="CB62" i="24243"/>
  <c r="CB63" i="24243"/>
  <c r="CB64" i="24243"/>
  <c r="CB65" i="24243"/>
  <c r="CB66" i="24243"/>
  <c r="CB67" i="24243"/>
  <c r="CB68" i="24243"/>
  <c r="CB69" i="24243"/>
  <c r="CB70" i="24243"/>
  <c r="CB71" i="24243"/>
  <c r="CB72" i="24243"/>
  <c r="CB73" i="24243"/>
  <c r="CB74" i="24243"/>
  <c r="CB75" i="24243"/>
  <c r="CB76" i="24243"/>
  <c r="CB77" i="24243"/>
  <c r="CB78" i="24243"/>
  <c r="CB79" i="24243"/>
  <c r="CB80" i="24243"/>
  <c r="CB81" i="24243"/>
  <c r="CB82" i="24243"/>
  <c r="CB83" i="24243"/>
  <c r="CB84" i="24243"/>
  <c r="CB85" i="24243"/>
  <c r="CB86" i="24243"/>
  <c r="CB87" i="24243"/>
  <c r="CB88" i="24243"/>
  <c r="CB89" i="24243"/>
  <c r="CB90" i="24243"/>
  <c r="CB91" i="24243"/>
  <c r="CB92" i="24243"/>
  <c r="CB93" i="24243"/>
  <c r="CB94" i="24243"/>
  <c r="CB95" i="24243"/>
  <c r="CB96" i="24243"/>
  <c r="CB97" i="24243"/>
  <c r="CB98" i="24243"/>
  <c r="CB99" i="24243"/>
  <c r="CB100" i="24243"/>
  <c r="CB101" i="24243"/>
  <c r="CB102" i="24243"/>
  <c r="CB103" i="24243"/>
  <c r="CB104" i="24243"/>
  <c r="CB105" i="24243"/>
  <c r="CB106" i="24243"/>
  <c r="CB107" i="24243"/>
  <c r="CB108" i="24243"/>
  <c r="CB9" i="24243"/>
  <c r="BG10" i="24243"/>
  <c r="BG11" i="24243"/>
  <c r="BG12" i="24243"/>
  <c r="BG13" i="24243"/>
  <c r="BG14" i="24243"/>
  <c r="BG15" i="24243"/>
  <c r="BG16" i="24243"/>
  <c r="BG17" i="24243"/>
  <c r="BG18" i="24243"/>
  <c r="BG19" i="24243"/>
  <c r="BG20" i="24243"/>
  <c r="BG21" i="24243"/>
  <c r="BG22" i="24243"/>
  <c r="BG23" i="24243"/>
  <c r="BG24" i="24243"/>
  <c r="BG25" i="24243"/>
  <c r="BG26" i="24243"/>
  <c r="BG27" i="24243"/>
  <c r="BG28" i="24243"/>
  <c r="BG29" i="24243"/>
  <c r="BG30" i="24243"/>
  <c r="BG31" i="24243"/>
  <c r="BG32" i="24243"/>
  <c r="BG33" i="24243"/>
  <c r="BG34" i="24243"/>
  <c r="BG35" i="24243"/>
  <c r="BG36" i="24243"/>
  <c r="BG37" i="24243"/>
  <c r="BG38" i="24243"/>
  <c r="BG39" i="24243"/>
  <c r="BG40" i="24243"/>
  <c r="BG41" i="24243"/>
  <c r="BG42" i="24243"/>
  <c r="BG43" i="24243"/>
  <c r="BG44" i="24243"/>
  <c r="BG45" i="24243"/>
  <c r="BG46" i="24243"/>
  <c r="BG47" i="24243"/>
  <c r="BG48" i="24243"/>
  <c r="BG49" i="24243"/>
  <c r="BG50" i="24243"/>
  <c r="BG51" i="24243"/>
  <c r="BG52" i="24243"/>
  <c r="BG53" i="24243"/>
  <c r="BG54" i="24243"/>
  <c r="BG55" i="24243"/>
  <c r="BG56" i="24243"/>
  <c r="BG57" i="24243"/>
  <c r="BG58" i="24243"/>
  <c r="BG59" i="24243"/>
  <c r="BG60" i="24243"/>
  <c r="BG61" i="24243"/>
  <c r="BG62" i="24243"/>
  <c r="BG63" i="24243"/>
  <c r="BG64" i="24243"/>
  <c r="BG65" i="24243"/>
  <c r="BG66" i="24243"/>
  <c r="BG67" i="24243"/>
  <c r="BG68" i="24243"/>
  <c r="BG69" i="24243"/>
  <c r="BG70" i="24243"/>
  <c r="BG71" i="24243"/>
  <c r="BG72" i="24243"/>
  <c r="BG73" i="24243"/>
  <c r="BG74" i="24243"/>
  <c r="BG75" i="24243"/>
  <c r="BG76" i="24243"/>
  <c r="BG77" i="24243"/>
  <c r="BG78" i="24243"/>
  <c r="BG79" i="24243"/>
  <c r="BG80" i="24243"/>
  <c r="BG81" i="24243"/>
  <c r="BG82" i="24243"/>
  <c r="BG83" i="24243"/>
  <c r="BG84" i="24243"/>
  <c r="BG85" i="24243"/>
  <c r="BG86" i="24243"/>
  <c r="BG87" i="24243"/>
  <c r="BG88" i="24243"/>
  <c r="BG89" i="24243"/>
  <c r="BG90" i="24243"/>
  <c r="BG91" i="24243"/>
  <c r="BG92" i="24243"/>
  <c r="BG93" i="24243"/>
  <c r="BG94" i="24243"/>
  <c r="BG95" i="24243"/>
  <c r="BG96" i="24243"/>
  <c r="BG97" i="24243"/>
  <c r="BG98" i="24243"/>
  <c r="BG99" i="24243"/>
  <c r="BG100" i="24243"/>
  <c r="BG101" i="24243"/>
  <c r="BG102" i="24243"/>
  <c r="BG103" i="24243"/>
  <c r="BG104" i="24243"/>
  <c r="BG105" i="24243"/>
  <c r="BG106" i="24243"/>
  <c r="BG107" i="24243"/>
  <c r="BG108" i="24243"/>
  <c r="BG9" i="24243"/>
  <c r="AL10" i="24243"/>
  <c r="AL11" i="24243"/>
  <c r="AL12" i="24243"/>
  <c r="AL13" i="24243"/>
  <c r="AL14" i="24243"/>
  <c r="AL15" i="24243"/>
  <c r="AL16" i="24243"/>
  <c r="AL17" i="24243"/>
  <c r="AL18" i="24243"/>
  <c r="AL19" i="24243"/>
  <c r="AL20" i="24243"/>
  <c r="AL21" i="24243"/>
  <c r="AL22" i="24243"/>
  <c r="AL23" i="24243"/>
  <c r="AL24" i="24243"/>
  <c r="AL25" i="24243"/>
  <c r="AL26" i="24243"/>
  <c r="AL27" i="24243"/>
  <c r="AL28" i="24243"/>
  <c r="AL29" i="24243"/>
  <c r="AL30" i="24243"/>
  <c r="AL31" i="24243"/>
  <c r="AL32" i="24243"/>
  <c r="AL33" i="24243"/>
  <c r="AL34" i="24243"/>
  <c r="AL35" i="24243"/>
  <c r="AL36" i="24243"/>
  <c r="AL37" i="24243"/>
  <c r="AL38" i="24243"/>
  <c r="AL39" i="24243"/>
  <c r="AL40" i="24243"/>
  <c r="AL41" i="24243"/>
  <c r="AL42" i="24243"/>
  <c r="AL43" i="24243"/>
  <c r="AL44" i="24243"/>
  <c r="AL45" i="24243"/>
  <c r="AL46" i="24243"/>
  <c r="AL47" i="24243"/>
  <c r="AL48" i="24243"/>
  <c r="AL49" i="24243"/>
  <c r="AL50" i="24243"/>
  <c r="AL51" i="24243"/>
  <c r="AL52" i="24243"/>
  <c r="AL53" i="24243"/>
  <c r="AL54" i="24243"/>
  <c r="AL55" i="24243"/>
  <c r="AL56" i="24243"/>
  <c r="AL57" i="24243"/>
  <c r="AL58" i="24243"/>
  <c r="AL59" i="24243"/>
  <c r="AL60" i="24243"/>
  <c r="AL61" i="24243"/>
  <c r="AL62" i="24243"/>
  <c r="AL63" i="24243"/>
  <c r="AL64" i="24243"/>
  <c r="AL65" i="24243"/>
  <c r="AL66" i="24243"/>
  <c r="AL67" i="24243"/>
  <c r="AL68" i="24243"/>
  <c r="AL69" i="24243"/>
  <c r="AL70" i="24243"/>
  <c r="AL71" i="24243"/>
  <c r="AL72" i="24243"/>
  <c r="AL73" i="24243"/>
  <c r="AL74" i="24243"/>
  <c r="AL75" i="24243"/>
  <c r="AL76" i="24243"/>
  <c r="AL77" i="24243"/>
  <c r="AL78" i="24243"/>
  <c r="AL79" i="24243"/>
  <c r="AL80" i="24243"/>
  <c r="AL81" i="24243"/>
  <c r="AL82" i="24243"/>
  <c r="AL83" i="24243"/>
  <c r="AL84" i="24243"/>
  <c r="AL85" i="24243"/>
  <c r="AL86" i="24243"/>
  <c r="AL87" i="24243"/>
  <c r="AL88" i="24243"/>
  <c r="AL89" i="24243"/>
  <c r="AL90" i="24243"/>
  <c r="AL91" i="24243"/>
  <c r="AL92" i="24243"/>
  <c r="AL93" i="24243"/>
  <c r="AL94" i="24243"/>
  <c r="AL95" i="24243"/>
  <c r="AL96" i="24243"/>
  <c r="AL97" i="24243"/>
  <c r="AL98" i="24243"/>
  <c r="AL99" i="24243"/>
  <c r="AL100" i="24243"/>
  <c r="AL101" i="24243"/>
  <c r="AL102" i="24243"/>
  <c r="AL103" i="24243"/>
  <c r="AL104" i="24243"/>
  <c r="AL105" i="24243"/>
  <c r="AL106" i="24243"/>
  <c r="AL107" i="24243"/>
  <c r="AL108" i="24243"/>
  <c r="AL9" i="24243"/>
  <c r="Q10" i="24243"/>
  <c r="Q11" i="24243"/>
  <c r="Q12" i="24243"/>
  <c r="Q13" i="24243"/>
  <c r="Q14" i="24243"/>
  <c r="Q15" i="24243"/>
  <c r="Q16" i="24243"/>
  <c r="Q17" i="24243"/>
  <c r="Q18" i="24243"/>
  <c r="Q19" i="24243"/>
  <c r="Q20" i="24243"/>
  <c r="Q21" i="24243"/>
  <c r="Q22" i="24243"/>
  <c r="Q23" i="24243"/>
  <c r="Q24" i="24243"/>
  <c r="Q25" i="24243"/>
  <c r="Q26" i="24243"/>
  <c r="Q27" i="24243"/>
  <c r="Q28" i="24243"/>
  <c r="Q29" i="24243"/>
  <c r="Q30" i="24243"/>
  <c r="Q31" i="24243"/>
  <c r="Q32" i="24243"/>
  <c r="Q33" i="24243"/>
  <c r="Q34" i="24243"/>
  <c r="Q35" i="24243"/>
  <c r="Q36" i="24243"/>
  <c r="Q37" i="24243"/>
  <c r="Q38" i="24243"/>
  <c r="Q39" i="24243"/>
  <c r="Q40" i="24243"/>
  <c r="Q41" i="24243"/>
  <c r="Q42" i="24243"/>
  <c r="Q43" i="24243"/>
  <c r="Q44" i="24243"/>
  <c r="Q45" i="24243"/>
  <c r="Q46" i="24243"/>
  <c r="Q47" i="24243"/>
  <c r="Q48" i="24243"/>
  <c r="Q49" i="24243"/>
  <c r="Q50" i="24243"/>
  <c r="Q51" i="24243"/>
  <c r="Q52" i="24243"/>
  <c r="Q53" i="24243"/>
  <c r="Q54" i="24243"/>
  <c r="Q55" i="24243"/>
  <c r="Q56" i="24243"/>
  <c r="Q57" i="24243"/>
  <c r="Q58" i="24243"/>
  <c r="Q59" i="24243"/>
  <c r="Q60" i="24243"/>
  <c r="Q61" i="24243"/>
  <c r="Q62" i="24243"/>
  <c r="Q63" i="24243"/>
  <c r="Q64" i="24243"/>
  <c r="Q65" i="24243"/>
  <c r="Q66" i="24243"/>
  <c r="Q67" i="24243"/>
  <c r="Q68" i="24243"/>
  <c r="Q69" i="24243"/>
  <c r="Q70" i="24243"/>
  <c r="Q71" i="24243"/>
  <c r="Q72" i="24243"/>
  <c r="Q73" i="24243"/>
  <c r="Q74" i="24243"/>
  <c r="Q75" i="24243"/>
  <c r="Q76" i="24243"/>
  <c r="Q77" i="24243"/>
  <c r="Q78" i="24243"/>
  <c r="Q79" i="24243"/>
  <c r="Q80" i="24243"/>
  <c r="Q81" i="24243"/>
  <c r="Q82" i="24243"/>
  <c r="Q83" i="24243"/>
  <c r="Q84" i="24243"/>
  <c r="Q85" i="24243"/>
  <c r="Q86" i="24243"/>
  <c r="Q87" i="24243"/>
  <c r="Q88" i="24243"/>
  <c r="Q89" i="24243"/>
  <c r="Q90" i="24243"/>
  <c r="Q91" i="24243"/>
  <c r="Q92" i="24243"/>
  <c r="Q93" i="24243"/>
  <c r="Q94" i="24243"/>
  <c r="Q95" i="24243"/>
  <c r="Q96" i="24243"/>
  <c r="Q97" i="24243"/>
  <c r="Q98" i="24243"/>
  <c r="Q99" i="24243"/>
  <c r="Q100" i="24243"/>
  <c r="Q101" i="24243"/>
  <c r="Q102" i="24243"/>
  <c r="Q103" i="24243"/>
  <c r="Q104" i="24243"/>
  <c r="Q105" i="24243"/>
  <c r="Q106" i="24243"/>
  <c r="Q107" i="24243"/>
  <c r="Q108" i="24243"/>
  <c r="Q9" i="24243"/>
  <c r="D70" i="24238"/>
  <c r="C20" i="24247" s="1"/>
  <c r="F20" i="24247" s="1"/>
  <c r="D63" i="24238"/>
  <c r="D64" i="24238" s="1"/>
  <c r="D67" i="24238" s="1"/>
  <c r="C11" i="24247"/>
  <c r="B11" i="24247"/>
  <c r="E11" i="24247" s="1"/>
  <c r="G31" i="24247"/>
  <c r="F31" i="24247"/>
  <c r="G30" i="24247"/>
  <c r="F30" i="24247"/>
  <c r="G29" i="24247"/>
  <c r="F29" i="24247"/>
  <c r="G28" i="24247"/>
  <c r="F28" i="24247"/>
  <c r="F27" i="24247"/>
  <c r="D6" i="24242"/>
  <c r="D5" i="24242"/>
  <c r="D6" i="24244"/>
  <c r="C16" i="24247"/>
  <c r="BG6" i="24243"/>
  <c r="BG5" i="24243"/>
  <c r="AO67" i="24243"/>
  <c r="AO63" i="24243"/>
  <c r="AO38" i="24243"/>
  <c r="AO35" i="24243"/>
  <c r="T108" i="24243"/>
  <c r="T107" i="24243"/>
  <c r="T88" i="24243"/>
  <c r="T81" i="24243"/>
  <c r="T61" i="24243"/>
  <c r="T60" i="24243"/>
  <c r="T36" i="24243"/>
  <c r="T35" i="24243"/>
  <c r="T13" i="24243"/>
  <c r="T12" i="24243"/>
  <c r="E5" i="24247"/>
  <c r="E71" i="24247"/>
  <c r="E70" i="24247"/>
  <c r="E69" i="24247"/>
  <c r="C50" i="24247" s="1"/>
  <c r="E15" i="24247" s="1"/>
  <c r="E58" i="24247"/>
  <c r="C48" i="24247" s="1"/>
  <c r="E57" i="24247"/>
  <c r="E56" i="24247"/>
  <c r="E55" i="24247"/>
  <c r="E54" i="24247"/>
  <c r="C46" i="24247" s="1"/>
  <c r="E9" i="24247" s="1"/>
  <c r="C15" i="24247"/>
  <c r="AS21" i="24243"/>
  <c r="BO25" i="24243"/>
  <c r="CE57" i="24243" s="1"/>
  <c r="AT25" i="24243"/>
  <c r="BJ77" i="24243" s="1"/>
  <c r="Y25" i="24243"/>
  <c r="AO72" i="24243" s="1"/>
  <c r="D25" i="24243"/>
  <c r="T100" i="24243" s="1"/>
  <c r="BM10" i="24243"/>
  <c r="BO3" i="24243"/>
  <c r="AR10" i="24243"/>
  <c r="AT3" i="24243" s="1"/>
  <c r="W10" i="24243"/>
  <c r="Y3" i="24243" s="1"/>
  <c r="B10" i="24243"/>
  <c r="D3" i="24243" s="1"/>
  <c r="BM9" i="24243"/>
  <c r="BO7" i="24243"/>
  <c r="AR9" i="24243"/>
  <c r="AT7" i="24243" s="1"/>
  <c r="W9" i="24243"/>
  <c r="Y7" i="24243" s="1"/>
  <c r="B9" i="24243"/>
  <c r="D7" i="24243" s="1"/>
  <c r="BM7" i="24243"/>
  <c r="CB6" i="24243" s="1"/>
  <c r="AR7" i="24243"/>
  <c r="W7" i="24243"/>
  <c r="B7" i="24243"/>
  <c r="C21" i="24243" s="1"/>
  <c r="BM6" i="24243"/>
  <c r="CB5" i="24243" s="1"/>
  <c r="BN20" i="24243"/>
  <c r="AR6" i="24243"/>
  <c r="AS20" i="24243" s="1"/>
  <c r="W6" i="24243"/>
  <c r="B6" i="24243"/>
  <c r="Q5" i="24243" s="1"/>
  <c r="C20" i="24243"/>
  <c r="BM4" i="24243"/>
  <c r="BN19" i="24243" s="1"/>
  <c r="BO19" i="24243" s="1"/>
  <c r="AR4" i="24243"/>
  <c r="AS19" i="24243" s="1"/>
  <c r="AT19" i="24243" s="1"/>
  <c r="AT20" i="24243" s="1"/>
  <c r="W4" i="24243"/>
  <c r="X19" i="24243" s="1"/>
  <c r="Y19" i="24243" s="1"/>
  <c r="Y21" i="24243" s="1"/>
  <c r="B4" i="24243"/>
  <c r="C19" i="24243" s="1"/>
  <c r="D19" i="24243" s="1"/>
  <c r="BM3" i="24243"/>
  <c r="AR3" i="24243"/>
  <c r="BG4" i="24243" s="1"/>
  <c r="W3" i="24243"/>
  <c r="X18" i="24243" s="1"/>
  <c r="B3" i="24243"/>
  <c r="C18" i="24243" s="1"/>
  <c r="NG216" i="24243"/>
  <c r="NF216" i="24243"/>
  <c r="NG215" i="24243"/>
  <c r="NF215" i="24243"/>
  <c r="NG214" i="24243"/>
  <c r="NF214" i="24243"/>
  <c r="NG213" i="24243"/>
  <c r="NF213" i="24243"/>
  <c r="NG212" i="24243"/>
  <c r="NF212" i="24243"/>
  <c r="NG211" i="24243"/>
  <c r="NF211" i="24243"/>
  <c r="NG210" i="24243"/>
  <c r="NF210" i="24243"/>
  <c r="NG209" i="24243"/>
  <c r="NF209" i="24243"/>
  <c r="NG208" i="24243"/>
  <c r="NF208" i="24243"/>
  <c r="NG207" i="24243"/>
  <c r="NF207" i="24243"/>
  <c r="NG206" i="24243"/>
  <c r="NF206" i="24243"/>
  <c r="NG205" i="24243"/>
  <c r="NF205" i="24243"/>
  <c r="NG204" i="24243"/>
  <c r="NF204" i="24243"/>
  <c r="NG203" i="24243"/>
  <c r="NF203" i="24243"/>
  <c r="NG202" i="24243"/>
  <c r="NF202" i="24243"/>
  <c r="NG201" i="24243"/>
  <c r="NF201" i="24243"/>
  <c r="NG200" i="24243"/>
  <c r="NF200" i="24243"/>
  <c r="NG199" i="24243"/>
  <c r="NF199" i="24243"/>
  <c r="NG198" i="24243"/>
  <c r="NF198" i="24243"/>
  <c r="NG197" i="24243"/>
  <c r="NF197" i="24243"/>
  <c r="NG196" i="24243"/>
  <c r="NF196" i="24243"/>
  <c r="NG195" i="24243"/>
  <c r="NF195" i="24243"/>
  <c r="NG194" i="24243"/>
  <c r="NF194" i="24243"/>
  <c r="NG193" i="24243"/>
  <c r="NF193" i="24243"/>
  <c r="NG192" i="24243"/>
  <c r="NF192" i="24243"/>
  <c r="NG191" i="24243"/>
  <c r="NF191" i="24243"/>
  <c r="NG190" i="24243"/>
  <c r="NF190" i="24243"/>
  <c r="NG189" i="24243"/>
  <c r="NF189" i="24243"/>
  <c r="NG188" i="24243"/>
  <c r="NF188" i="24243"/>
  <c r="NG187" i="24243"/>
  <c r="NF187" i="24243"/>
  <c r="NG186" i="24243"/>
  <c r="NF186" i="24243"/>
  <c r="NG185" i="24243"/>
  <c r="NF185" i="24243"/>
  <c r="NG184" i="24243"/>
  <c r="NF184" i="24243"/>
  <c r="NG183" i="24243"/>
  <c r="NF183" i="24243"/>
  <c r="NG182" i="24243"/>
  <c r="NF182" i="24243"/>
  <c r="NG181" i="24243"/>
  <c r="NF181" i="24243"/>
  <c r="NG180" i="24243"/>
  <c r="NF180" i="24243"/>
  <c r="NG179" i="24243"/>
  <c r="NF179" i="24243"/>
  <c r="NG178" i="24243"/>
  <c r="NF178" i="24243"/>
  <c r="NG177" i="24243"/>
  <c r="NF177" i="24243"/>
  <c r="NG176" i="24243"/>
  <c r="NF176" i="24243"/>
  <c r="NG175" i="24243"/>
  <c r="NF175" i="24243"/>
  <c r="NG174" i="24243"/>
  <c r="NF174" i="24243"/>
  <c r="NG173" i="24243"/>
  <c r="NF173" i="24243"/>
  <c r="NG172" i="24243"/>
  <c r="NF172" i="24243"/>
  <c r="NG171" i="24243"/>
  <c r="NF171" i="24243"/>
  <c r="NG170" i="24243"/>
  <c r="NF170" i="24243"/>
  <c r="NG169" i="24243"/>
  <c r="NF169" i="24243"/>
  <c r="NG168" i="24243"/>
  <c r="NF168" i="24243"/>
  <c r="NG167" i="24243"/>
  <c r="NF167" i="24243"/>
  <c r="NG166" i="24243"/>
  <c r="NF166" i="24243"/>
  <c r="NG165" i="24243"/>
  <c r="NF165" i="24243"/>
  <c r="NG164" i="24243"/>
  <c r="NF164" i="24243"/>
  <c r="NG163" i="24243"/>
  <c r="NF163" i="24243"/>
  <c r="NG162" i="24243"/>
  <c r="NF162" i="24243"/>
  <c r="NG161" i="24243"/>
  <c r="NF161" i="24243"/>
  <c r="NG160" i="24243"/>
  <c r="NF160" i="24243"/>
  <c r="NG159" i="24243"/>
  <c r="NF159" i="24243"/>
  <c r="NG158" i="24243"/>
  <c r="NF158" i="24243"/>
  <c r="NG157" i="24243"/>
  <c r="NF157" i="24243"/>
  <c r="NG156" i="24243"/>
  <c r="NF156" i="24243"/>
  <c r="NG155" i="24243"/>
  <c r="NF155" i="24243"/>
  <c r="NG154" i="24243"/>
  <c r="NF154" i="24243"/>
  <c r="NG153" i="24243"/>
  <c r="NF153" i="24243"/>
  <c r="NG152" i="24243"/>
  <c r="NF152" i="24243"/>
  <c r="NG151" i="24243"/>
  <c r="NF151" i="24243"/>
  <c r="NG150" i="24243"/>
  <c r="NF150" i="24243"/>
  <c r="NG149" i="24243"/>
  <c r="NF149" i="24243"/>
  <c r="NG148" i="24243"/>
  <c r="NF148" i="24243"/>
  <c r="NG147" i="24243"/>
  <c r="NF147" i="24243"/>
  <c r="NG146" i="24243"/>
  <c r="NF146" i="24243"/>
  <c r="NG145" i="24243"/>
  <c r="NF145" i="24243"/>
  <c r="NG144" i="24243"/>
  <c r="NF144" i="24243"/>
  <c r="NG143" i="24243"/>
  <c r="NF143" i="24243"/>
  <c r="NG142" i="24243"/>
  <c r="NF142" i="24243"/>
  <c r="NG141" i="24243"/>
  <c r="NF141" i="24243"/>
  <c r="NG140" i="24243"/>
  <c r="NF140" i="24243"/>
  <c r="NG139" i="24243"/>
  <c r="NF139" i="24243"/>
  <c r="NG138" i="24243"/>
  <c r="NF138" i="24243"/>
  <c r="NG137" i="24243"/>
  <c r="NF137" i="24243"/>
  <c r="NG136" i="24243"/>
  <c r="NF136" i="24243"/>
  <c r="NG135" i="24243"/>
  <c r="NF135" i="24243"/>
  <c r="NG134" i="24243"/>
  <c r="NF134" i="24243"/>
  <c r="NG133" i="24243"/>
  <c r="NF133" i="24243"/>
  <c r="NG132" i="24243"/>
  <c r="NF132" i="24243"/>
  <c r="NG131" i="24243"/>
  <c r="NF131" i="24243"/>
  <c r="NG130" i="24243"/>
  <c r="NF130" i="24243"/>
  <c r="NG129" i="24243"/>
  <c r="NF129" i="24243"/>
  <c r="NG128" i="24243"/>
  <c r="NF128" i="24243"/>
  <c r="NG127" i="24243"/>
  <c r="NF127" i="24243"/>
  <c r="NG126" i="24243"/>
  <c r="NF126" i="24243"/>
  <c r="NG125" i="24243"/>
  <c r="NF125" i="24243"/>
  <c r="NG124" i="24243"/>
  <c r="NF124" i="24243"/>
  <c r="NG123" i="24243"/>
  <c r="NF123" i="24243"/>
  <c r="NG122" i="24243"/>
  <c r="NF122" i="24243"/>
  <c r="NG121" i="24243"/>
  <c r="NF121" i="24243"/>
  <c r="NG120" i="24243"/>
  <c r="NF120" i="24243"/>
  <c r="NG119" i="24243"/>
  <c r="NF119" i="24243"/>
  <c r="NG118" i="24243"/>
  <c r="NF118" i="24243"/>
  <c r="NG117" i="24243"/>
  <c r="NF117" i="24243"/>
  <c r="BO26" i="24243"/>
  <c r="C5" i="24242"/>
  <c r="E6" i="24242"/>
  <c r="I67" i="24238"/>
  <c r="D26" i="24243"/>
  <c r="Q4" i="24243"/>
  <c r="F113" i="24238"/>
  <c r="F114" i="24238" s="1"/>
  <c r="F115" i="24238" s="1"/>
  <c r="D113" i="24238"/>
  <c r="D114" i="24238" s="1"/>
  <c r="D115" i="24238" s="1"/>
  <c r="C113" i="24238"/>
  <c r="E113" i="24238" s="1"/>
  <c r="C114" i="24238"/>
  <c r="E114" i="24238" s="1"/>
  <c r="C115" i="24238"/>
  <c r="E115" i="24238" s="1"/>
  <c r="C112" i="24238"/>
  <c r="M51" i="515"/>
  <c r="C39" i="515"/>
  <c r="C10" i="24247"/>
  <c r="C5" i="24247"/>
  <c r="F5" i="24247" s="1"/>
  <c r="C4" i="24247"/>
  <c r="F4" i="24247" s="1"/>
  <c r="C3" i="24247"/>
  <c r="F3" i="24247" s="1"/>
  <c r="B5" i="24245"/>
  <c r="C5" i="24245" s="1"/>
  <c r="B4" i="24245"/>
  <c r="C4" i="24245" s="1"/>
  <c r="D4" i="24245" s="1"/>
  <c r="M22" i="24245"/>
  <c r="L22" i="24245"/>
  <c r="K22" i="24245"/>
  <c r="J22" i="24245"/>
  <c r="H22" i="24245"/>
  <c r="N22" i="24245" s="1"/>
  <c r="C22" i="24245"/>
  <c r="I22" i="24245" s="1"/>
  <c r="M21" i="24245"/>
  <c r="L21" i="24245"/>
  <c r="K21" i="24245"/>
  <c r="J21" i="24245"/>
  <c r="H21" i="24245"/>
  <c r="N21" i="24245" s="1"/>
  <c r="C21" i="24245"/>
  <c r="I21" i="24245" s="1"/>
  <c r="M17" i="24245"/>
  <c r="L17" i="24245"/>
  <c r="K17" i="24245"/>
  <c r="J17" i="24245"/>
  <c r="H17" i="24245"/>
  <c r="N17" i="24245" s="1"/>
  <c r="C17" i="24245"/>
  <c r="I17" i="24245"/>
  <c r="M16" i="24245"/>
  <c r="L16" i="24245"/>
  <c r="K16" i="24245"/>
  <c r="J16" i="24245"/>
  <c r="H16" i="24245"/>
  <c r="N16" i="24245" s="1"/>
  <c r="C16" i="24245"/>
  <c r="I16" i="24245" s="1"/>
  <c r="S12" i="24244"/>
  <c r="C2" i="24244" s="1"/>
  <c r="L13" i="24244" s="1"/>
  <c r="F64" i="24238"/>
  <c r="F57" i="24238"/>
  <c r="D40" i="24232"/>
  <c r="D15" i="3"/>
  <c r="D10" i="3"/>
  <c r="D25" i="3"/>
  <c r="D20" i="3"/>
  <c r="D10" i="24232"/>
  <c r="D15" i="24232"/>
  <c r="D20" i="24232" s="1"/>
  <c r="D25" i="24232"/>
  <c r="D30" i="24232"/>
  <c r="D45" i="24232" s="1"/>
  <c r="D35" i="24232"/>
  <c r="G64" i="24232"/>
  <c r="E40" i="24232"/>
  <c r="E15" i="3"/>
  <c r="E10" i="3"/>
  <c r="E25" i="3"/>
  <c r="E20" i="3"/>
  <c r="E10" i="24232"/>
  <c r="E15" i="24232"/>
  <c r="E20" i="24232" s="1"/>
  <c r="E25" i="24232"/>
  <c r="E30" i="24232"/>
  <c r="E45" i="24232" s="1"/>
  <c r="E35" i="24232"/>
  <c r="G65" i="24232"/>
  <c r="F40" i="24232"/>
  <c r="F15" i="3"/>
  <c r="F10" i="3"/>
  <c r="F25" i="3"/>
  <c r="F20" i="3"/>
  <c r="F10" i="24232"/>
  <c r="F15" i="24232"/>
  <c r="F20" i="24232" s="1"/>
  <c r="F25" i="24232"/>
  <c r="F30" i="24232"/>
  <c r="F45" i="24232" s="1"/>
  <c r="F35" i="24232"/>
  <c r="G40" i="24232"/>
  <c r="G15" i="3"/>
  <c r="G10" i="3"/>
  <c r="G25" i="3"/>
  <c r="G20" i="3"/>
  <c r="G10" i="24232"/>
  <c r="G15" i="24232"/>
  <c r="G20" i="24232" s="1"/>
  <c r="G25" i="24232"/>
  <c r="G30" i="24232"/>
  <c r="G35" i="24232"/>
  <c r="H40" i="24232"/>
  <c r="H15" i="3"/>
  <c r="H10" i="3"/>
  <c r="H25" i="3"/>
  <c r="H20" i="3"/>
  <c r="H10" i="24232"/>
  <c r="H15" i="24232"/>
  <c r="H20" i="24232" s="1"/>
  <c r="H25" i="24232"/>
  <c r="H30" i="24232"/>
  <c r="H35" i="24232"/>
  <c r="D41" i="24232"/>
  <c r="D16" i="3"/>
  <c r="D11" i="3"/>
  <c r="D26" i="3"/>
  <c r="D21" i="3"/>
  <c r="D11" i="24232"/>
  <c r="D16" i="24232"/>
  <c r="D21" i="24232" s="1"/>
  <c r="D26" i="24232"/>
  <c r="D31" i="24232"/>
  <c r="D46" i="24232" s="1"/>
  <c r="D36" i="24232"/>
  <c r="E41" i="24232"/>
  <c r="E16" i="3"/>
  <c r="E11" i="3"/>
  <c r="E26" i="3"/>
  <c r="E21" i="3"/>
  <c r="E11" i="24232"/>
  <c r="E16" i="24232"/>
  <c r="E21" i="24232" s="1"/>
  <c r="E26" i="24232"/>
  <c r="E31" i="24232"/>
  <c r="E46" i="24232" s="1"/>
  <c r="E36" i="24232"/>
  <c r="F41" i="24232"/>
  <c r="F16" i="3"/>
  <c r="F11" i="3"/>
  <c r="F26" i="3"/>
  <c r="F21" i="3"/>
  <c r="F11" i="24232"/>
  <c r="F16" i="24232"/>
  <c r="F21" i="24232" s="1"/>
  <c r="F26" i="24232"/>
  <c r="F31" i="24232"/>
  <c r="F46" i="24232" s="1"/>
  <c r="F36" i="24232"/>
  <c r="G41" i="24232"/>
  <c r="G16" i="3"/>
  <c r="G11" i="3"/>
  <c r="G26" i="3"/>
  <c r="G21" i="3"/>
  <c r="G11" i="24232"/>
  <c r="G16" i="24232"/>
  <c r="G26" i="24232"/>
  <c r="G31" i="24232"/>
  <c r="G36" i="24232"/>
  <c r="H41" i="24232"/>
  <c r="H16" i="3"/>
  <c r="H11" i="3"/>
  <c r="H26" i="3"/>
  <c r="H21" i="3"/>
  <c r="H11" i="24232"/>
  <c r="H16" i="24232"/>
  <c r="H21" i="24232" s="1"/>
  <c r="H26" i="24232"/>
  <c r="H31" i="24232"/>
  <c r="H36" i="24232"/>
  <c r="D42" i="24232"/>
  <c r="D17" i="3"/>
  <c r="D12" i="3"/>
  <c r="D27" i="3"/>
  <c r="D22" i="3"/>
  <c r="D12" i="24232"/>
  <c r="D17" i="24232"/>
  <c r="D22" i="24232" s="1"/>
  <c r="D27" i="24232"/>
  <c r="D32" i="24232"/>
  <c r="D47" i="24232" s="1"/>
  <c r="D37" i="24232"/>
  <c r="E42" i="24232"/>
  <c r="E17" i="3"/>
  <c r="E12" i="3"/>
  <c r="E27" i="3"/>
  <c r="E22" i="3"/>
  <c r="E12" i="24232"/>
  <c r="E17" i="24232"/>
  <c r="E22" i="24232" s="1"/>
  <c r="E27" i="24232"/>
  <c r="E32" i="24232"/>
  <c r="E47" i="24232" s="1"/>
  <c r="E37" i="24232"/>
  <c r="F42" i="24232"/>
  <c r="F17" i="3"/>
  <c r="F12" i="3"/>
  <c r="F27" i="3"/>
  <c r="F22" i="3"/>
  <c r="F12" i="24232"/>
  <c r="F17" i="24232"/>
  <c r="F22" i="24232" s="1"/>
  <c r="F27" i="24232"/>
  <c r="F32" i="24232"/>
  <c r="F47" i="24232" s="1"/>
  <c r="F37" i="24232"/>
  <c r="G42" i="24232"/>
  <c r="G17" i="3"/>
  <c r="G12" i="3"/>
  <c r="G27" i="3"/>
  <c r="G22" i="3"/>
  <c r="G12" i="24232"/>
  <c r="G17" i="24232"/>
  <c r="G22" i="24232" s="1"/>
  <c r="G27" i="24232"/>
  <c r="G32" i="24232"/>
  <c r="G37" i="24232"/>
  <c r="H42" i="24232"/>
  <c r="H17" i="3"/>
  <c r="H12" i="3"/>
  <c r="H27" i="3"/>
  <c r="H22" i="3"/>
  <c r="H12" i="24232"/>
  <c r="H17" i="24232"/>
  <c r="H22" i="24232" s="1"/>
  <c r="H27" i="24232"/>
  <c r="H32" i="24232"/>
  <c r="H37" i="24232"/>
  <c r="D43" i="24232"/>
  <c r="D18" i="3"/>
  <c r="D13" i="3"/>
  <c r="D28" i="3"/>
  <c r="D23" i="3"/>
  <c r="D13" i="24232"/>
  <c r="D18" i="24232"/>
  <c r="D23" i="24232" s="1"/>
  <c r="D28" i="24232"/>
  <c r="D33" i="24232"/>
  <c r="D48" i="24232" s="1"/>
  <c r="D38" i="24232"/>
  <c r="E43" i="24232"/>
  <c r="E18" i="3"/>
  <c r="E13" i="3"/>
  <c r="E28" i="3"/>
  <c r="E23" i="3"/>
  <c r="E13" i="24232"/>
  <c r="E18" i="24232"/>
  <c r="E23" i="24232" s="1"/>
  <c r="E28" i="24232"/>
  <c r="E33" i="24232"/>
  <c r="E48" i="24232" s="1"/>
  <c r="E38" i="24232"/>
  <c r="F43" i="24232"/>
  <c r="F18" i="3"/>
  <c r="F13" i="3"/>
  <c r="F28" i="3"/>
  <c r="F23" i="3"/>
  <c r="F13" i="24232"/>
  <c r="F18" i="24232"/>
  <c r="F23" i="24232" s="1"/>
  <c r="F28" i="24232"/>
  <c r="F33" i="24232"/>
  <c r="F48" i="24232" s="1"/>
  <c r="F38" i="24232"/>
  <c r="G43" i="24232"/>
  <c r="G18" i="3"/>
  <c r="G13" i="3"/>
  <c r="G28" i="3"/>
  <c r="G23" i="3"/>
  <c r="G13" i="24232"/>
  <c r="G18" i="24232"/>
  <c r="G23" i="24232" s="1"/>
  <c r="G28" i="24232"/>
  <c r="G33" i="24232"/>
  <c r="G38" i="24232"/>
  <c r="H43" i="24232"/>
  <c r="H18" i="3"/>
  <c r="H13" i="3"/>
  <c r="H28" i="3"/>
  <c r="H23" i="3"/>
  <c r="H13" i="24232"/>
  <c r="H18" i="24232"/>
  <c r="H23" i="24232" s="1"/>
  <c r="H28" i="24232"/>
  <c r="H33" i="24232"/>
  <c r="H38" i="24232"/>
  <c r="C15" i="24239"/>
  <c r="D147" i="8" s="1"/>
  <c r="E228" i="8"/>
  <c r="C64" i="24232"/>
  <c r="D64" i="24232"/>
  <c r="E64" i="24232"/>
  <c r="F64" i="24232"/>
  <c r="C65" i="24232"/>
  <c r="D65" i="24232"/>
  <c r="E65" i="24232"/>
  <c r="F98" i="24238"/>
  <c r="F40" i="515" s="1"/>
  <c r="B75" i="24232"/>
  <c r="H6" i="515"/>
  <c r="H16" i="515"/>
  <c r="C40" i="515"/>
  <c r="C24" i="515"/>
  <c r="K20" i="515" s="1"/>
  <c r="D40" i="515"/>
  <c r="E40" i="515"/>
  <c r="G40" i="515"/>
  <c r="Q51" i="515"/>
  <c r="H7" i="515"/>
  <c r="H17" i="515"/>
  <c r="H8" i="515"/>
  <c r="H18" i="515"/>
  <c r="H5" i="515"/>
  <c r="H15" i="515"/>
  <c r="F6" i="515"/>
  <c r="F16" i="515"/>
  <c r="O51" i="515"/>
  <c r="F7" i="515"/>
  <c r="F17" i="515"/>
  <c r="F8" i="515"/>
  <c r="F18" i="515"/>
  <c r="F5" i="515"/>
  <c r="F15" i="515"/>
  <c r="G6" i="515"/>
  <c r="G16" i="515"/>
  <c r="G7" i="515"/>
  <c r="G17" i="515"/>
  <c r="G8" i="515"/>
  <c r="G18" i="515"/>
  <c r="G5" i="515"/>
  <c r="G15" i="515"/>
  <c r="E6" i="515"/>
  <c r="E16" i="515"/>
  <c r="E7" i="515"/>
  <c r="E17" i="515"/>
  <c r="E8" i="515"/>
  <c r="E18" i="515"/>
  <c r="E5" i="515"/>
  <c r="E15" i="515"/>
  <c r="D6" i="515"/>
  <c r="D16" i="515"/>
  <c r="D39" i="515"/>
  <c r="E39" i="515"/>
  <c r="F39" i="515"/>
  <c r="G39" i="515"/>
  <c r="D7" i="515"/>
  <c r="D17" i="515"/>
  <c r="D8" i="515"/>
  <c r="D18" i="515"/>
  <c r="D5" i="515"/>
  <c r="D15" i="515"/>
  <c r="D5" i="3"/>
  <c r="E5" i="3"/>
  <c r="F5" i="3"/>
  <c r="G5" i="3"/>
  <c r="H5" i="3"/>
  <c r="D6" i="3"/>
  <c r="E6" i="3"/>
  <c r="F6" i="3"/>
  <c r="G6" i="3"/>
  <c r="H6" i="3"/>
  <c r="D7" i="3"/>
  <c r="E7" i="3"/>
  <c r="F7" i="3"/>
  <c r="G7" i="3"/>
  <c r="H7" i="3"/>
  <c r="D8" i="3"/>
  <c r="E8" i="3"/>
  <c r="F8" i="3"/>
  <c r="G8" i="3"/>
  <c r="H8" i="3"/>
  <c r="D6" i="8"/>
  <c r="D12" i="8" s="1"/>
  <c r="D33" i="8" s="1"/>
  <c r="D63" i="8" s="1"/>
  <c r="F6" i="8"/>
  <c r="F13" i="8" s="1"/>
  <c r="D7" i="8"/>
  <c r="D18" i="8" s="1"/>
  <c r="D39" i="8" s="1"/>
  <c r="F7" i="8"/>
  <c r="D80" i="8"/>
  <c r="B118" i="8"/>
  <c r="E80" i="8"/>
  <c r="F80" i="8"/>
  <c r="B130" i="8"/>
  <c r="G80" i="8"/>
  <c r="B133" i="8"/>
  <c r="B135" i="8"/>
  <c r="C80" i="8"/>
  <c r="D81" i="8"/>
  <c r="E81" i="8"/>
  <c r="G81" i="8"/>
  <c r="C81" i="8"/>
  <c r="B113" i="8"/>
  <c r="C10" i="24241"/>
  <c r="C15" i="24241" s="1"/>
  <c r="D15" i="24241" s="1"/>
  <c r="C5" i="24241"/>
  <c r="D3" i="24242"/>
  <c r="C3" i="24242"/>
  <c r="C13" i="24239"/>
  <c r="D15" i="24242" s="1"/>
  <c r="F5" i="24240"/>
  <c r="E18" i="24242"/>
  <c r="N51" i="515"/>
  <c r="P51" i="515"/>
  <c r="L51" i="515"/>
  <c r="D57" i="24238"/>
  <c r="D79" i="8"/>
  <c r="E79" i="8"/>
  <c r="F79" i="8"/>
  <c r="G79" i="8"/>
  <c r="C79" i="8"/>
  <c r="E84" i="8"/>
  <c r="F84" i="8"/>
  <c r="G84" i="8"/>
  <c r="H84" i="8"/>
  <c r="I84" i="8"/>
  <c r="D84" i="8"/>
  <c r="G63" i="24232"/>
  <c r="D63" i="24232"/>
  <c r="E63" i="24232"/>
  <c r="F63" i="24232"/>
  <c r="C63" i="24232"/>
  <c r="I18" i="515"/>
  <c r="I17" i="515"/>
  <c r="I16" i="515"/>
  <c r="I15" i="515"/>
  <c r="C19" i="24239"/>
  <c r="C18" i="24239"/>
  <c r="C17" i="24239"/>
  <c r="C16" i="24239"/>
  <c r="C14" i="24239"/>
  <c r="E22" i="24238"/>
  <c r="F22" i="24238"/>
  <c r="G22" i="24238"/>
  <c r="H22" i="24238"/>
  <c r="P3" i="3"/>
  <c r="Q3" i="3"/>
  <c r="R3" i="3"/>
  <c r="N3" i="3"/>
  <c r="O3" i="3"/>
  <c r="M3" i="3"/>
  <c r="E3" i="3"/>
  <c r="F3" i="3"/>
  <c r="G3" i="3"/>
  <c r="H3" i="3"/>
  <c r="I3" i="3"/>
  <c r="D3" i="3"/>
  <c r="E3" i="515"/>
  <c r="F3" i="515"/>
  <c r="G3" i="515"/>
  <c r="H3" i="515"/>
  <c r="I3" i="515"/>
  <c r="D3" i="515"/>
  <c r="N3" i="24232"/>
  <c r="O3" i="24232"/>
  <c r="P3" i="24232"/>
  <c r="Q3" i="24232"/>
  <c r="R3" i="24232"/>
  <c r="M3" i="24232"/>
  <c r="E3" i="24232"/>
  <c r="F3" i="24232"/>
  <c r="G3" i="24232"/>
  <c r="H3" i="24232"/>
  <c r="I3" i="24232"/>
  <c r="D3" i="24232"/>
  <c r="F28" i="24238"/>
  <c r="H28" i="24238"/>
  <c r="H16" i="24238"/>
  <c r="G28" i="24238"/>
  <c r="G16" i="24238"/>
  <c r="F16" i="24238"/>
  <c r="E28" i="24238"/>
  <c r="E16" i="24238"/>
  <c r="D22" i="24238"/>
  <c r="D16" i="24238"/>
  <c r="I41" i="24232"/>
  <c r="I42" i="24232"/>
  <c r="I43" i="24232"/>
  <c r="I40" i="24232"/>
  <c r="I36" i="24232"/>
  <c r="I37" i="24232"/>
  <c r="I38" i="24232"/>
  <c r="I35" i="24232"/>
  <c r="I31" i="24232"/>
  <c r="I32" i="24232"/>
  <c r="I33" i="24232"/>
  <c r="I30" i="24232"/>
  <c r="I26" i="24232"/>
  <c r="I27" i="24232"/>
  <c r="I28" i="24232"/>
  <c r="I25" i="24232"/>
  <c r="I16" i="24232"/>
  <c r="I17" i="24232"/>
  <c r="I18" i="24232"/>
  <c r="I15" i="24232"/>
  <c r="I11" i="24232"/>
  <c r="I12" i="24232"/>
  <c r="I13" i="24232"/>
  <c r="I10" i="24232"/>
  <c r="E34" i="24238"/>
  <c r="F34" i="24238"/>
  <c r="G34" i="24238"/>
  <c r="H34" i="24238"/>
  <c r="D34" i="24238"/>
  <c r="E46" i="24238"/>
  <c r="F46" i="24238"/>
  <c r="G46" i="24238"/>
  <c r="H46" i="24238"/>
  <c r="D46" i="24238"/>
  <c r="E40" i="24238"/>
  <c r="F40" i="24238"/>
  <c r="G40" i="24238"/>
  <c r="H40" i="24238"/>
  <c r="D40" i="24238"/>
  <c r="I26" i="3"/>
  <c r="I27" i="3"/>
  <c r="I28" i="3"/>
  <c r="I25" i="3"/>
  <c r="I21" i="3"/>
  <c r="I22" i="3"/>
  <c r="I23" i="3"/>
  <c r="I20" i="3"/>
  <c r="I16" i="3"/>
  <c r="I17" i="3"/>
  <c r="I18" i="3"/>
  <c r="I15" i="3"/>
  <c r="I11" i="3"/>
  <c r="I12" i="3"/>
  <c r="I13" i="3"/>
  <c r="I10" i="3"/>
  <c r="M201" i="24232"/>
  <c r="F10" i="24240"/>
  <c r="D11" i="8" l="1"/>
  <c r="D32" i="8" s="1"/>
  <c r="D62" i="8" s="1"/>
  <c r="F4" i="24240"/>
  <c r="F14" i="24240" s="1"/>
  <c r="F15" i="24240" s="1"/>
  <c r="C5" i="24246" s="1"/>
  <c r="H8" i="24246" s="1"/>
  <c r="F11" i="8"/>
  <c r="F188" i="8" s="1"/>
  <c r="D258" i="8"/>
  <c r="D69" i="8"/>
  <c r="D252" i="8"/>
  <c r="C75" i="24232"/>
  <c r="C77" i="24232" s="1"/>
  <c r="O15" i="3"/>
  <c r="O8" i="3" s="1"/>
  <c r="F7" i="24232" s="1"/>
  <c r="F5" i="24245"/>
  <c r="E5" i="24245"/>
  <c r="D5" i="24245"/>
  <c r="D7" i="24245" s="1"/>
  <c r="F6" i="24247"/>
  <c r="D8" i="24242"/>
  <c r="D16" i="24242" s="1"/>
  <c r="E4" i="24245"/>
  <c r="M14" i="3"/>
  <c r="M7" i="3" s="1"/>
  <c r="O13" i="3"/>
  <c r="O6" i="3" s="1"/>
  <c r="F15" i="24247"/>
  <c r="F11" i="24247"/>
  <c r="C47" i="24247"/>
  <c r="H48" i="24232"/>
  <c r="G48" i="24232"/>
  <c r="G46" i="24232"/>
  <c r="G45" i="24232"/>
  <c r="N15" i="3"/>
  <c r="N8" i="3" s="1"/>
  <c r="N22" i="3" s="1"/>
  <c r="N32" i="3" s="1"/>
  <c r="P15" i="3"/>
  <c r="P8" i="3" s="1"/>
  <c r="F9" i="24247"/>
  <c r="M13" i="3"/>
  <c r="M6" i="3" s="1"/>
  <c r="K35" i="515"/>
  <c r="O16" i="3"/>
  <c r="O9" i="3" s="1"/>
  <c r="N16" i="3"/>
  <c r="N9" i="3" s="1"/>
  <c r="N23" i="3" s="1"/>
  <c r="N33" i="3" s="1"/>
  <c r="Q14" i="3"/>
  <c r="Q7" i="3" s="1"/>
  <c r="K25" i="515"/>
  <c r="O14" i="3"/>
  <c r="O7" i="3" s="1"/>
  <c r="O21" i="3" s="1"/>
  <c r="O31" i="3" s="1"/>
  <c r="Q13" i="3"/>
  <c r="Q6" i="3" s="1"/>
  <c r="H5" i="24232" s="1"/>
  <c r="Q20" i="24232" s="1"/>
  <c r="C45" i="24247"/>
  <c r="C43" i="24247"/>
  <c r="C44" i="24247"/>
  <c r="E10" i="24247" s="1"/>
  <c r="F10" i="24247" s="1"/>
  <c r="Q15" i="3"/>
  <c r="Q8" i="3" s="1"/>
  <c r="H4" i="24245"/>
  <c r="D17" i="24241"/>
  <c r="D31" i="24241" s="1"/>
  <c r="C9" i="24246" s="1"/>
  <c r="P13" i="3"/>
  <c r="P6" i="3" s="1"/>
  <c r="P20" i="3" s="1"/>
  <c r="P30" i="3" s="1"/>
  <c r="P16" i="3"/>
  <c r="P9" i="3" s="1"/>
  <c r="P23" i="3" s="1"/>
  <c r="P33" i="3" s="1"/>
  <c r="C32" i="24246"/>
  <c r="H5" i="24245"/>
  <c r="N13" i="24244"/>
  <c r="F6" i="24244" s="1"/>
  <c r="H6" i="24244" s="1"/>
  <c r="M13" i="24244"/>
  <c r="E6" i="24244" s="1"/>
  <c r="G6" i="24244" s="1"/>
  <c r="C8" i="24244" s="1"/>
  <c r="D195" i="8"/>
  <c r="N181" i="24232"/>
  <c r="F81" i="8"/>
  <c r="T10" i="24243"/>
  <c r="T34" i="24243"/>
  <c r="T53" i="24243"/>
  <c r="T80" i="24243"/>
  <c r="T106" i="24243"/>
  <c r="AO31" i="24243"/>
  <c r="AO59" i="24243"/>
  <c r="AO100" i="24243"/>
  <c r="D168" i="8"/>
  <c r="N13" i="3"/>
  <c r="N6" i="3" s="1"/>
  <c r="E5" i="24232" s="1"/>
  <c r="N20" i="24232" s="1"/>
  <c r="E72" i="24247"/>
  <c r="C49" i="24247" s="1"/>
  <c r="E16" i="24247" s="1"/>
  <c r="F16" i="24247" s="1"/>
  <c r="T19" i="24243"/>
  <c r="T42" i="24243"/>
  <c r="T63" i="24243"/>
  <c r="T89" i="24243"/>
  <c r="AO13" i="24243"/>
  <c r="AO41" i="24243"/>
  <c r="AO70" i="24243"/>
  <c r="D277" i="8"/>
  <c r="M15" i="3"/>
  <c r="M8" i="3" s="1"/>
  <c r="D12" i="515" s="1"/>
  <c r="M8" i="515" s="1"/>
  <c r="N14" i="3"/>
  <c r="N7" i="3" s="1"/>
  <c r="N21" i="3" s="1"/>
  <c r="N31" i="3" s="1"/>
  <c r="T20" i="24243"/>
  <c r="T43" i="24243"/>
  <c r="T69" i="24243"/>
  <c r="T90" i="24243"/>
  <c r="AO17" i="24243"/>
  <c r="AO45" i="24243"/>
  <c r="AO73" i="24243"/>
  <c r="CE12" i="24243"/>
  <c r="Q16" i="3"/>
  <c r="Q9" i="3" s="1"/>
  <c r="F65" i="24232"/>
  <c r="AL4" i="24243"/>
  <c r="D20" i="24243"/>
  <c r="T26" i="24243"/>
  <c r="T44" i="24243"/>
  <c r="T71" i="24243"/>
  <c r="T97" i="24243"/>
  <c r="AO21" i="24243"/>
  <c r="AO49" i="24243"/>
  <c r="AO77" i="24243"/>
  <c r="CE85" i="24243"/>
  <c r="C23" i="8"/>
  <c r="M16" i="3"/>
  <c r="M9" i="3" s="1"/>
  <c r="M23" i="3" s="1"/>
  <c r="M33" i="3" s="1"/>
  <c r="AS18" i="24243"/>
  <c r="BN21" i="24243"/>
  <c r="T27" i="24243"/>
  <c r="T51" i="24243"/>
  <c r="T72" i="24243"/>
  <c r="T98" i="24243"/>
  <c r="AO24" i="24243"/>
  <c r="AO53" i="24243"/>
  <c r="AO81" i="24243"/>
  <c r="N104" i="24232"/>
  <c r="P14" i="3"/>
  <c r="P7" i="3" s="1"/>
  <c r="T28" i="24243"/>
  <c r="T52" i="24243"/>
  <c r="T79" i="24243"/>
  <c r="T99" i="24243"/>
  <c r="AO27" i="24243"/>
  <c r="AO56" i="24243"/>
  <c r="AO90" i="24243"/>
  <c r="F190" i="8"/>
  <c r="F34" i="8"/>
  <c r="F17" i="8"/>
  <c r="F20" i="8"/>
  <c r="F19" i="8"/>
  <c r="F18" i="8"/>
  <c r="G21" i="24232"/>
  <c r="H46" i="24232"/>
  <c r="H47" i="24232"/>
  <c r="F12" i="8"/>
  <c r="F14" i="8"/>
  <c r="BO21" i="24243"/>
  <c r="BO20" i="24243"/>
  <c r="BO22" i="24243" s="1"/>
  <c r="AL6" i="24243"/>
  <c r="X21" i="24243"/>
  <c r="H45" i="24232"/>
  <c r="D21" i="24243"/>
  <c r="D19" i="8"/>
  <c r="D17" i="8"/>
  <c r="D20" i="8"/>
  <c r="AL5" i="24243"/>
  <c r="X20" i="24243"/>
  <c r="Y20" i="24243" s="1"/>
  <c r="Y22" i="24243" s="1"/>
  <c r="Z25" i="24243" s="1"/>
  <c r="F4" i="24245"/>
  <c r="D13" i="8"/>
  <c r="D14" i="8"/>
  <c r="CB4" i="24243"/>
  <c r="BN18" i="24243"/>
  <c r="BJ95" i="24243"/>
  <c r="BJ84" i="24243"/>
  <c r="BJ81" i="24243"/>
  <c r="BJ64" i="24243"/>
  <c r="BJ61" i="24243"/>
  <c r="BJ58" i="24243"/>
  <c r="BJ44" i="24243"/>
  <c r="BJ41" i="24243"/>
  <c r="BJ24" i="24243"/>
  <c r="BJ21" i="24243"/>
  <c r="BJ18" i="24243"/>
  <c r="BJ15" i="24243"/>
  <c r="BJ106" i="24243"/>
  <c r="BJ103" i="24243"/>
  <c r="BJ92" i="24243"/>
  <c r="BJ89" i="24243"/>
  <c r="BJ78" i="24243"/>
  <c r="BJ75" i="24243"/>
  <c r="BJ55" i="24243"/>
  <c r="BJ38" i="24243"/>
  <c r="BJ35" i="24243"/>
  <c r="BJ100" i="24243"/>
  <c r="BJ97" i="24243"/>
  <c r="BJ86" i="24243"/>
  <c r="BJ83" i="24243"/>
  <c r="BJ72" i="24243"/>
  <c r="BJ69" i="24243"/>
  <c r="BJ66" i="24243"/>
  <c r="BJ63" i="24243"/>
  <c r="BJ52" i="24243"/>
  <c r="BJ49" i="24243"/>
  <c r="BJ46" i="24243"/>
  <c r="BJ43" i="24243"/>
  <c r="BJ32" i="24243"/>
  <c r="BJ29" i="24243"/>
  <c r="BJ26" i="24243"/>
  <c r="BJ23" i="24243"/>
  <c r="BJ9" i="24243"/>
  <c r="BJ107" i="24243"/>
  <c r="BJ102" i="24243"/>
  <c r="BJ98" i="24243"/>
  <c r="BJ76" i="24243"/>
  <c r="BJ53" i="24243"/>
  <c r="BJ48" i="24243"/>
  <c r="BJ39" i="24243"/>
  <c r="BJ34" i="24243"/>
  <c r="BJ30" i="24243"/>
  <c r="BJ25" i="24243"/>
  <c r="BJ20" i="24243"/>
  <c r="BJ16" i="24243"/>
  <c r="BJ93" i="24243"/>
  <c r="BJ88" i="24243"/>
  <c r="BJ79" i="24243"/>
  <c r="BJ74" i="24243"/>
  <c r="BJ70" i="24243"/>
  <c r="BJ65" i="24243"/>
  <c r="BJ60" i="24243"/>
  <c r="BJ56" i="24243"/>
  <c r="BJ51" i="24243"/>
  <c r="BJ47" i="24243"/>
  <c r="BJ42" i="24243"/>
  <c r="BJ19" i="24243"/>
  <c r="BJ14" i="24243"/>
  <c r="BJ10" i="24243"/>
  <c r="BJ105" i="24243"/>
  <c r="BJ101" i="24243"/>
  <c r="BJ96" i="24243"/>
  <c r="BJ91" i="24243"/>
  <c r="BJ87" i="24243"/>
  <c r="BJ82" i="24243"/>
  <c r="BJ59" i="24243"/>
  <c r="BJ73" i="24243"/>
  <c r="BJ62" i="24243"/>
  <c r="BJ50" i="24243"/>
  <c r="BJ40" i="24243"/>
  <c r="BJ31" i="24243"/>
  <c r="BJ22" i="24243"/>
  <c r="BJ13" i="24243"/>
  <c r="AT26" i="24243"/>
  <c r="BJ108" i="24243"/>
  <c r="BJ85" i="24243"/>
  <c r="BJ94" i="24243"/>
  <c r="BJ71" i="24243"/>
  <c r="BJ11" i="24243"/>
  <c r="BJ68" i="24243"/>
  <c r="BJ57" i="24243"/>
  <c r="BJ37" i="24243"/>
  <c r="BJ28" i="24243"/>
  <c r="BJ104" i="24243"/>
  <c r="BJ80" i="24243"/>
  <c r="BJ54" i="24243"/>
  <c r="BJ45" i="24243"/>
  <c r="BJ27" i="24243"/>
  <c r="BJ17" i="24243"/>
  <c r="BJ8" i="24243"/>
  <c r="K30" i="515"/>
  <c r="CE108" i="24243"/>
  <c r="CE97" i="24243"/>
  <c r="CE89" i="24243"/>
  <c r="CE78" i="24243"/>
  <c r="CE75" i="24243"/>
  <c r="CE64" i="24243"/>
  <c r="CE53" i="24243"/>
  <c r="CE50" i="24243"/>
  <c r="CE39" i="24243"/>
  <c r="CE36" i="24243"/>
  <c r="CE25" i="24243"/>
  <c r="CE19" i="24243"/>
  <c r="CE8" i="24243"/>
  <c r="CE105" i="24243"/>
  <c r="CE102" i="24243"/>
  <c r="CE94" i="24243"/>
  <c r="CE86" i="24243"/>
  <c r="CE83" i="24243"/>
  <c r="CE72" i="24243"/>
  <c r="CE61" i="24243"/>
  <c r="CE58" i="24243"/>
  <c r="CE47" i="24243"/>
  <c r="CE44" i="24243"/>
  <c r="CE33" i="24243"/>
  <c r="CE22" i="24243"/>
  <c r="CE16" i="24243"/>
  <c r="CE99" i="24243"/>
  <c r="CE91" i="24243"/>
  <c r="CE80" i="24243"/>
  <c r="CE69" i="24243"/>
  <c r="CE66" i="24243"/>
  <c r="CE55" i="24243"/>
  <c r="CE52" i="24243"/>
  <c r="CE41" i="24243"/>
  <c r="CE30" i="24243"/>
  <c r="CE27" i="24243"/>
  <c r="CE13" i="24243"/>
  <c r="CE10" i="24243"/>
  <c r="CE98" i="24243"/>
  <c r="CE90" i="24243"/>
  <c r="CE79" i="24243"/>
  <c r="CE68" i="24243"/>
  <c r="CE65" i="24243"/>
  <c r="CE54" i="24243"/>
  <c r="CE51" i="24243"/>
  <c r="CE40" i="24243"/>
  <c r="CE29" i="24243"/>
  <c r="CE26" i="24243"/>
  <c r="CE100" i="24243"/>
  <c r="CE84" i="24243"/>
  <c r="CE67" i="24243"/>
  <c r="CE56" i="24243"/>
  <c r="CE45" i="24243"/>
  <c r="CE28" i="24243"/>
  <c r="CE11" i="24243"/>
  <c r="CE88" i="24243"/>
  <c r="CE77" i="24243"/>
  <c r="CE49" i="24243"/>
  <c r="CE38" i="24243"/>
  <c r="CE104" i="24243"/>
  <c r="CE93" i="24243"/>
  <c r="CE82" i="24243"/>
  <c r="CE71" i="24243"/>
  <c r="CE60" i="24243"/>
  <c r="CE43" i="24243"/>
  <c r="CE32" i="24243"/>
  <c r="CE21" i="24243"/>
  <c r="CE15" i="24243"/>
  <c r="CE87" i="24243"/>
  <c r="CE76" i="24243"/>
  <c r="CE59" i="24243"/>
  <c r="CE48" i="24243"/>
  <c r="CE37" i="24243"/>
  <c r="CE9" i="24243"/>
  <c r="CE103" i="24243"/>
  <c r="CE92" i="24243"/>
  <c r="CE81" i="24243"/>
  <c r="CE70" i="24243"/>
  <c r="CE42" i="24243"/>
  <c r="CE31" i="24243"/>
  <c r="CE14" i="24243"/>
  <c r="CE96" i="24243"/>
  <c r="CE35" i="24243"/>
  <c r="CE23" i="24243"/>
  <c r="CE107" i="24243"/>
  <c r="CE95" i="24243"/>
  <c r="CE63" i="24243"/>
  <c r="CE18" i="24243"/>
  <c r="CE34" i="24243"/>
  <c r="CE106" i="24243"/>
  <c r="CE74" i="24243"/>
  <c r="CE62" i="24243"/>
  <c r="CE46" i="24243"/>
  <c r="CE17" i="24243"/>
  <c r="BJ33" i="24243"/>
  <c r="CE24" i="24243"/>
  <c r="CE101" i="24243"/>
  <c r="D189" i="8"/>
  <c r="K40" i="515"/>
  <c r="G47" i="24232"/>
  <c r="AT21" i="24243"/>
  <c r="AT22" i="24243" s="1"/>
  <c r="AU25" i="24243" s="1"/>
  <c r="Q6" i="24243"/>
  <c r="BJ90" i="24243"/>
  <c r="E112" i="24238"/>
  <c r="E116" i="24238" s="1"/>
  <c r="C116" i="24238"/>
  <c r="BJ36" i="24243"/>
  <c r="CE73" i="24243"/>
  <c r="BJ67" i="24243"/>
  <c r="BJ99" i="24243"/>
  <c r="T14" i="24243"/>
  <c r="T21" i="24243"/>
  <c r="T29" i="24243"/>
  <c r="T37" i="24243"/>
  <c r="T45" i="24243"/>
  <c r="T55" i="24243"/>
  <c r="T64" i="24243"/>
  <c r="T73" i="24243"/>
  <c r="T82" i="24243"/>
  <c r="T91" i="24243"/>
  <c r="AO14" i="24243"/>
  <c r="AO32" i="24243"/>
  <c r="AO39" i="24243"/>
  <c r="AO46" i="24243"/>
  <c r="AO64" i="24243"/>
  <c r="AO71" i="24243"/>
  <c r="AO96" i="24243"/>
  <c r="T102" i="24243"/>
  <c r="T94" i="24243"/>
  <c r="T86" i="24243"/>
  <c r="T78" i="24243"/>
  <c r="T70" i="24243"/>
  <c r="T62" i="24243"/>
  <c r="T54" i="24243"/>
  <c r="T46" i="24243"/>
  <c r="T15" i="24243"/>
  <c r="T22" i="24243"/>
  <c r="T30" i="24243"/>
  <c r="T38" i="24243"/>
  <c r="T47" i="24243"/>
  <c r="T56" i="24243"/>
  <c r="T65" i="24243"/>
  <c r="T74" i="24243"/>
  <c r="T83" i="24243"/>
  <c r="T92" i="24243"/>
  <c r="T101" i="24243"/>
  <c r="AO11" i="24243"/>
  <c r="AO25" i="24243"/>
  <c r="AO29" i="24243"/>
  <c r="AO43" i="24243"/>
  <c r="AO57" i="24243"/>
  <c r="AO61" i="24243"/>
  <c r="AO75" i="24243"/>
  <c r="AO83" i="24243"/>
  <c r="AO87" i="24243"/>
  <c r="AO97" i="24243"/>
  <c r="Y26" i="24243"/>
  <c r="T16" i="24243"/>
  <c r="T23" i="24243"/>
  <c r="T31" i="24243"/>
  <c r="T39" i="24243"/>
  <c r="T48" i="24243"/>
  <c r="T57" i="24243"/>
  <c r="T66" i="24243"/>
  <c r="T75" i="24243"/>
  <c r="T84" i="24243"/>
  <c r="T93" i="24243"/>
  <c r="T103" i="24243"/>
  <c r="AO8" i="24243"/>
  <c r="AO15" i="24243"/>
  <c r="AO22" i="24243"/>
  <c r="AO40" i="24243"/>
  <c r="AO47" i="24243"/>
  <c r="AO54" i="24243"/>
  <c r="AO105" i="24243"/>
  <c r="AO102" i="24243"/>
  <c r="AO94" i="24243"/>
  <c r="AO86" i="24243"/>
  <c r="AO78" i="24243"/>
  <c r="AO101" i="24243"/>
  <c r="AO98" i="24243"/>
  <c r="AO95" i="24243"/>
  <c r="AO92" i="24243"/>
  <c r="AO89" i="24243"/>
  <c r="AO74" i="24243"/>
  <c r="AO66" i="24243"/>
  <c r="AO58" i="24243"/>
  <c r="AO50" i="24243"/>
  <c r="AO42" i="24243"/>
  <c r="AO34" i="24243"/>
  <c r="AO26" i="24243"/>
  <c r="AO10" i="24243"/>
  <c r="AO108" i="24243"/>
  <c r="AO104" i="24243"/>
  <c r="AO107" i="24243"/>
  <c r="AO91" i="24243"/>
  <c r="AO88" i="24243"/>
  <c r="AO85" i="24243"/>
  <c r="AO82" i="24243"/>
  <c r="AO79" i="24243"/>
  <c r="AO76" i="24243"/>
  <c r="AO68" i="24243"/>
  <c r="AO60" i="24243"/>
  <c r="AO52" i="24243"/>
  <c r="AO44" i="24243"/>
  <c r="AO36" i="24243"/>
  <c r="AO28" i="24243"/>
  <c r="AO20" i="24243"/>
  <c r="AO12" i="24243"/>
  <c r="AO103" i="24243"/>
  <c r="T8" i="24243"/>
  <c r="T17" i="24243"/>
  <c r="T24" i="24243"/>
  <c r="T32" i="24243"/>
  <c r="T40" i="24243"/>
  <c r="T49" i="24243"/>
  <c r="T58" i="24243"/>
  <c r="T67" i="24243"/>
  <c r="T76" i="24243"/>
  <c r="T85" i="24243"/>
  <c r="T95" i="24243"/>
  <c r="T104" i="24243"/>
  <c r="AO19" i="24243"/>
  <c r="AO33" i="24243"/>
  <c r="AO37" i="24243"/>
  <c r="AO51" i="24243"/>
  <c r="AO65" i="24243"/>
  <c r="AO69" i="24243"/>
  <c r="AO80" i="24243"/>
  <c r="AO84" i="24243"/>
  <c r="T9" i="24243"/>
  <c r="T18" i="24243"/>
  <c r="T25" i="24243"/>
  <c r="T33" i="24243"/>
  <c r="T41" i="24243"/>
  <c r="T50" i="24243"/>
  <c r="T59" i="24243"/>
  <c r="T68" i="24243"/>
  <c r="T77" i="24243"/>
  <c r="T87" i="24243"/>
  <c r="T96" i="24243"/>
  <c r="T105" i="24243"/>
  <c r="AO9" i="24243"/>
  <c r="AO16" i="24243"/>
  <c r="AO23" i="24243"/>
  <c r="AO30" i="24243"/>
  <c r="AO48" i="24243"/>
  <c r="AO55" i="24243"/>
  <c r="AO62" i="24243"/>
  <c r="AO93" i="24243"/>
  <c r="AO99" i="24243"/>
  <c r="AO106" i="24243"/>
  <c r="D188" i="8" l="1"/>
  <c r="D251" i="8"/>
  <c r="G10" i="515"/>
  <c r="P6" i="515" s="1"/>
  <c r="P23" i="515" s="1"/>
  <c r="F32" i="8"/>
  <c r="F7" i="24245"/>
  <c r="C18" i="24246" s="1"/>
  <c r="E8" i="24232"/>
  <c r="N23" i="24232" s="1"/>
  <c r="N31" i="24232" s="1"/>
  <c r="D13" i="515"/>
  <c r="M9" i="515" s="1"/>
  <c r="M41" i="515" s="1"/>
  <c r="H7" i="24245"/>
  <c r="C31" i="24246" s="1"/>
  <c r="C49" i="8"/>
  <c r="C83" i="24232"/>
  <c r="N180" i="24232" s="1"/>
  <c r="G5" i="24232"/>
  <c r="P20" i="24232" s="1"/>
  <c r="P28" i="24232" s="1"/>
  <c r="E7" i="24245"/>
  <c r="C8" i="24246" s="1"/>
  <c r="G5" i="24245"/>
  <c r="I5" i="24245" s="1"/>
  <c r="O10" i="24232"/>
  <c r="O38" i="24232" s="1"/>
  <c r="O51" i="24232" s="1"/>
  <c r="O22" i="24232"/>
  <c r="O30" i="24232" s="1"/>
  <c r="E12" i="515"/>
  <c r="N8" i="515" s="1"/>
  <c r="N25" i="515" s="1"/>
  <c r="O22" i="3"/>
  <c r="O32" i="3" s="1"/>
  <c r="F12" i="515"/>
  <c r="O8" i="515" s="1"/>
  <c r="O35" i="515" s="1"/>
  <c r="C6" i="24242"/>
  <c r="C8" i="24242" s="1"/>
  <c r="C16" i="24242" s="1"/>
  <c r="C9" i="24244"/>
  <c r="C30" i="24246" s="1"/>
  <c r="I6" i="24244"/>
  <c r="C4" i="24246"/>
  <c r="E10" i="515"/>
  <c r="N6" i="515" s="1"/>
  <c r="N18" i="515" s="1"/>
  <c r="F6" i="24232"/>
  <c r="O21" i="24232" s="1"/>
  <c r="E7" i="24232"/>
  <c r="N22" i="24232" s="1"/>
  <c r="N20" i="3"/>
  <c r="N30" i="3" s="1"/>
  <c r="F11" i="515"/>
  <c r="O7" i="515" s="1"/>
  <c r="O24" i="515" s="1"/>
  <c r="D32" i="24241"/>
  <c r="C19" i="24246" s="1"/>
  <c r="H11" i="515"/>
  <c r="Q7" i="515" s="1"/>
  <c r="Q39" i="515" s="1"/>
  <c r="H6" i="24232"/>
  <c r="Q21" i="3"/>
  <c r="Q31" i="3" s="1"/>
  <c r="Q20" i="3"/>
  <c r="Q30" i="3" s="1"/>
  <c r="H10" i="515"/>
  <c r="Q6" i="515" s="1"/>
  <c r="Q28" i="515" s="1"/>
  <c r="E13" i="515"/>
  <c r="N9" i="515" s="1"/>
  <c r="N21" i="515" s="1"/>
  <c r="D30" i="24241"/>
  <c r="C7" i="24246" s="1"/>
  <c r="G4" i="24245"/>
  <c r="E11" i="515"/>
  <c r="N7" i="515" s="1"/>
  <c r="N29" i="515" s="1"/>
  <c r="E6" i="24232"/>
  <c r="N9" i="24232" s="1"/>
  <c r="D8" i="24232"/>
  <c r="H13" i="515"/>
  <c r="Q9" i="515" s="1"/>
  <c r="Q36" i="515" s="1"/>
  <c r="H8" i="24232"/>
  <c r="Q23" i="3"/>
  <c r="Q33" i="3" s="1"/>
  <c r="O23" i="3"/>
  <c r="O33" i="3" s="1"/>
  <c r="F8" i="24232"/>
  <c r="O23" i="24232" s="1"/>
  <c r="N8" i="24232"/>
  <c r="N28" i="24232"/>
  <c r="G13" i="515"/>
  <c r="P9" i="515" s="1"/>
  <c r="P31" i="515" s="1"/>
  <c r="D7" i="24232"/>
  <c r="M22" i="24232" s="1"/>
  <c r="M22" i="3"/>
  <c r="M32" i="3" s="1"/>
  <c r="G8" i="24232"/>
  <c r="D22" i="24243"/>
  <c r="F13" i="515"/>
  <c r="O9" i="515" s="1"/>
  <c r="O31" i="515" s="1"/>
  <c r="G6" i="24232"/>
  <c r="P21" i="24232" s="1"/>
  <c r="G11" i="515"/>
  <c r="P7" i="515" s="1"/>
  <c r="P39" i="515" s="1"/>
  <c r="P21" i="3"/>
  <c r="P31" i="3" s="1"/>
  <c r="BP26" i="24243"/>
  <c r="BP25" i="24243"/>
  <c r="BP27" i="24243" s="1"/>
  <c r="E25" i="24243"/>
  <c r="E27" i="24243" s="1"/>
  <c r="E26" i="24243"/>
  <c r="F197" i="8"/>
  <c r="F41" i="8"/>
  <c r="F35" i="8"/>
  <c r="F191" i="8"/>
  <c r="AU26" i="24243"/>
  <c r="AU27" i="24243" s="1"/>
  <c r="F33" i="8"/>
  <c r="F189" i="8"/>
  <c r="P8" i="24232"/>
  <c r="D197" i="8"/>
  <c r="D41" i="8"/>
  <c r="D71" i="8" s="1"/>
  <c r="D194" i="8"/>
  <c r="D38" i="8"/>
  <c r="D68" i="8" s="1"/>
  <c r="F194" i="8"/>
  <c r="F38" i="8"/>
  <c r="D196" i="8"/>
  <c r="D40" i="8"/>
  <c r="D70" i="8" s="1"/>
  <c r="D10" i="515"/>
  <c r="M6" i="515" s="1"/>
  <c r="D5" i="24232"/>
  <c r="M20" i="24232" s="1"/>
  <c r="M20" i="3"/>
  <c r="M30" i="3" s="1"/>
  <c r="D191" i="8"/>
  <c r="D35" i="8"/>
  <c r="D65" i="8" s="1"/>
  <c r="Z26" i="24243"/>
  <c r="Z27" i="24243" s="1"/>
  <c r="D11" i="515"/>
  <c r="M7" i="515" s="1"/>
  <c r="M21" i="3"/>
  <c r="M31" i="3" s="1"/>
  <c r="D6" i="24232"/>
  <c r="M21" i="24232" s="1"/>
  <c r="P22" i="3"/>
  <c r="P32" i="3" s="1"/>
  <c r="G12" i="515"/>
  <c r="P8" i="515" s="1"/>
  <c r="G7" i="24232"/>
  <c r="P22" i="24232" s="1"/>
  <c r="D190" i="8"/>
  <c r="D34" i="8"/>
  <c r="D64" i="8" s="1"/>
  <c r="F195" i="8"/>
  <c r="F39" i="8"/>
  <c r="M25" i="515"/>
  <c r="M40" i="515"/>
  <c r="M30" i="515"/>
  <c r="M20" i="515"/>
  <c r="M35" i="515"/>
  <c r="Q28" i="24232"/>
  <c r="Q8" i="24232"/>
  <c r="F10" i="515"/>
  <c r="O6" i="515" s="1"/>
  <c r="F5" i="24232"/>
  <c r="O20" i="24232" s="1"/>
  <c r="O20" i="3"/>
  <c r="O30" i="3" s="1"/>
  <c r="H7" i="24232"/>
  <c r="Q22" i="24232" s="1"/>
  <c r="H12" i="515"/>
  <c r="Q8" i="515" s="1"/>
  <c r="Q22" i="3"/>
  <c r="Q32" i="3" s="1"/>
  <c r="F40" i="8"/>
  <c r="F196" i="8"/>
  <c r="F253" i="8"/>
  <c r="P28" i="515" l="1"/>
  <c r="P33" i="515"/>
  <c r="M36" i="515"/>
  <c r="N11" i="24232"/>
  <c r="N39" i="24232" s="1"/>
  <c r="N52" i="24232" s="1"/>
  <c r="P38" i="515"/>
  <c r="M31" i="515"/>
  <c r="P18" i="515"/>
  <c r="M26" i="515"/>
  <c r="M21" i="515"/>
  <c r="Q29" i="515"/>
  <c r="O30" i="515"/>
  <c r="F251" i="8"/>
  <c r="O40" i="515"/>
  <c r="O25" i="515"/>
  <c r="N33" i="515"/>
  <c r="O20" i="515"/>
  <c r="O39" i="515"/>
  <c r="N30" i="515"/>
  <c r="N40" i="515"/>
  <c r="H9" i="24246"/>
  <c r="I4" i="24245"/>
  <c r="I7" i="24245" s="1"/>
  <c r="G7" i="24245"/>
  <c r="M23" i="24232"/>
  <c r="M31" i="24232" s="1"/>
  <c r="N21" i="24232"/>
  <c r="N29" i="24232" s="1"/>
  <c r="N31" i="515"/>
  <c r="O19" i="515"/>
  <c r="N26" i="515"/>
  <c r="N36" i="515"/>
  <c r="Q9" i="24232"/>
  <c r="Q37" i="24232" s="1"/>
  <c r="Q50" i="24232" s="1"/>
  <c r="Q21" i="24232"/>
  <c r="Q29" i="24232" s="1"/>
  <c r="P11" i="24232"/>
  <c r="P39" i="24232" s="1"/>
  <c r="P52" i="24232" s="1"/>
  <c r="P23" i="24232"/>
  <c r="P31" i="24232" s="1"/>
  <c r="Q11" i="24232"/>
  <c r="Q39" i="24232" s="1"/>
  <c r="Q52" i="24232" s="1"/>
  <c r="Q23" i="24232"/>
  <c r="Q31" i="24232" s="1"/>
  <c r="O34" i="515"/>
  <c r="O36" i="515"/>
  <c r="O21" i="515"/>
  <c r="N34" i="515"/>
  <c r="N20" i="515"/>
  <c r="N35" i="515"/>
  <c r="C18" i="24242"/>
  <c r="C20" i="24242" s="1"/>
  <c r="C6" i="24246" s="1"/>
  <c r="F12" i="24247"/>
  <c r="O29" i="24232"/>
  <c r="O9" i="24232"/>
  <c r="O37" i="24232" s="1"/>
  <c r="O50" i="24232" s="1"/>
  <c r="F157" i="8" s="1"/>
  <c r="M11" i="24232"/>
  <c r="M39" i="24232" s="1"/>
  <c r="M52" i="24232" s="1"/>
  <c r="N38" i="515"/>
  <c r="N41" i="515"/>
  <c r="N23" i="515"/>
  <c r="N10" i="24232"/>
  <c r="N30" i="24232"/>
  <c r="N28" i="515"/>
  <c r="O44" i="24232"/>
  <c r="O58" i="24232" s="1"/>
  <c r="F214" i="8" s="1"/>
  <c r="O29" i="515"/>
  <c r="O41" i="515"/>
  <c r="Q18" i="515"/>
  <c r="P26" i="515"/>
  <c r="O26" i="515"/>
  <c r="P21" i="515"/>
  <c r="N39" i="515"/>
  <c r="Q33" i="515"/>
  <c r="Q38" i="515"/>
  <c r="P36" i="515"/>
  <c r="P41" i="515"/>
  <c r="Q23" i="515"/>
  <c r="N19" i="515"/>
  <c r="Q34" i="515"/>
  <c r="Q19" i="515"/>
  <c r="Q24" i="515"/>
  <c r="Q31" i="515"/>
  <c r="C28" i="24246"/>
  <c r="Q26" i="515"/>
  <c r="Q41" i="515"/>
  <c r="N24" i="515"/>
  <c r="Q21" i="515"/>
  <c r="P9" i="24232"/>
  <c r="P29" i="24232"/>
  <c r="M30" i="24232"/>
  <c r="M10" i="24232"/>
  <c r="M38" i="24232" s="1"/>
  <c r="M51" i="24232" s="1"/>
  <c r="D158" i="8" s="1"/>
  <c r="F17" i="24247"/>
  <c r="C29" i="24246" s="1"/>
  <c r="O31" i="24232"/>
  <c r="O11" i="24232"/>
  <c r="C23" i="24246"/>
  <c r="C10" i="24244"/>
  <c r="P29" i="515"/>
  <c r="N36" i="24232"/>
  <c r="N49" i="24232" s="1"/>
  <c r="P34" i="515"/>
  <c r="P24" i="515"/>
  <c r="P19" i="515"/>
  <c r="BI71" i="24243"/>
  <c r="BI62" i="24243"/>
  <c r="BI11" i="24243"/>
  <c r="BI57" i="24243"/>
  <c r="BI39" i="24243"/>
  <c r="BI29" i="24243"/>
  <c r="BI25" i="24243"/>
  <c r="BI34" i="24243"/>
  <c r="BI88" i="24243"/>
  <c r="BI79" i="24243"/>
  <c r="BI91" i="24243"/>
  <c r="BI65" i="24243"/>
  <c r="BI42" i="24243"/>
  <c r="BI37" i="24243"/>
  <c r="BI28" i="24243"/>
  <c r="BI22" i="24243"/>
  <c r="BI49" i="24243"/>
  <c r="BI40" i="24243"/>
  <c r="BI94" i="24243"/>
  <c r="BI82" i="24243"/>
  <c r="BI19" i="24243"/>
  <c r="BI68" i="24243"/>
  <c r="BI99" i="24243"/>
  <c r="BI26" i="24243"/>
  <c r="BI45" i="24243"/>
  <c r="AU3" i="24243"/>
  <c r="AU5" i="24243" s="1"/>
  <c r="AN86" i="24243"/>
  <c r="AN40" i="24243"/>
  <c r="AN21" i="24243"/>
  <c r="AN101" i="24243"/>
  <c r="AN42" i="24243"/>
  <c r="AN81" i="24243"/>
  <c r="AN59" i="24243"/>
  <c r="AN27" i="24243"/>
  <c r="AN99" i="24243"/>
  <c r="AN62" i="24243"/>
  <c r="AN30" i="24243"/>
  <c r="AN106" i="24243"/>
  <c r="AN84" i="24243"/>
  <c r="AN65" i="24243"/>
  <c r="AN51" i="24243"/>
  <c r="AN33" i="24243"/>
  <c r="AN104" i="24243"/>
  <c r="AN91" i="24243"/>
  <c r="AN47" i="24243"/>
  <c r="AN75" i="24243"/>
  <c r="AN57" i="24243"/>
  <c r="AN25" i="24243"/>
  <c r="AN17" i="24243"/>
  <c r="AN96" i="24243"/>
  <c r="AN94" i="24243"/>
  <c r="AN82" i="24243"/>
  <c r="AN14" i="24243"/>
  <c r="AN60" i="24243"/>
  <c r="Z3" i="24243"/>
  <c r="Z5" i="24243" s="1"/>
  <c r="AN78" i="24243"/>
  <c r="AN70" i="24243"/>
  <c r="AN90" i="24243"/>
  <c r="AN39" i="24243"/>
  <c r="AN20" i="24243"/>
  <c r="AN87" i="24243"/>
  <c r="AN46" i="24243"/>
  <c r="AN10" i="24243"/>
  <c r="AN9" i="24243" s="1"/>
  <c r="F257" i="8"/>
  <c r="D253" i="8"/>
  <c r="M34" i="515"/>
  <c r="M19" i="515"/>
  <c r="M24" i="515"/>
  <c r="M39" i="515"/>
  <c r="M29" i="515"/>
  <c r="D257" i="8"/>
  <c r="F209" i="8"/>
  <c r="F158" i="8"/>
  <c r="F252" i="8"/>
  <c r="F260" i="8"/>
  <c r="Q40" i="515"/>
  <c r="Q25" i="515"/>
  <c r="Q35" i="515"/>
  <c r="Q30" i="515"/>
  <c r="Q20" i="515"/>
  <c r="F258" i="8"/>
  <c r="L35" i="3"/>
  <c r="L36" i="3" s="1"/>
  <c r="L37" i="3" s="1"/>
  <c r="C10" i="24246" s="1"/>
  <c r="CD17" i="24243"/>
  <c r="CD93" i="24243"/>
  <c r="CD85" i="24243"/>
  <c r="CD82" i="24243"/>
  <c r="CD71" i="24243"/>
  <c r="CD46" i="24243"/>
  <c r="CD43" i="24243"/>
  <c r="CD15" i="24243"/>
  <c r="CD12" i="24243"/>
  <c r="CD106" i="24243"/>
  <c r="CD40" i="24243"/>
  <c r="CD72" i="24243"/>
  <c r="CD55" i="24243"/>
  <c r="CD10" i="24243"/>
  <c r="CD9" i="24243" s="1"/>
  <c r="CD98" i="24243"/>
  <c r="CD65" i="24243"/>
  <c r="CD32" i="24243"/>
  <c r="CD26" i="24243"/>
  <c r="CD87" i="24243"/>
  <c r="CD59" i="24243"/>
  <c r="CD37" i="24243"/>
  <c r="CD68" i="24243"/>
  <c r="CD80" i="24243"/>
  <c r="CD35" i="24243"/>
  <c r="CD107" i="24243"/>
  <c r="CD91" i="24243"/>
  <c r="CD79" i="24243"/>
  <c r="CD18" i="24243"/>
  <c r="CD29" i="24243"/>
  <c r="BP3" i="24243"/>
  <c r="BP5" i="24243" s="1"/>
  <c r="Q30" i="24232"/>
  <c r="Q10" i="24232"/>
  <c r="D260" i="8"/>
  <c r="S52" i="24243"/>
  <c r="S66" i="24243"/>
  <c r="S48" i="24243"/>
  <c r="S26" i="24243"/>
  <c r="S50" i="24243"/>
  <c r="S84" i="24243"/>
  <c r="S101" i="24243"/>
  <c r="S45" i="24243"/>
  <c r="S80" i="24243"/>
  <c r="S46" i="24243"/>
  <c r="S41" i="24243"/>
  <c r="S106" i="24243"/>
  <c r="S28" i="24243"/>
  <c r="S29" i="24243"/>
  <c r="E3" i="24243"/>
  <c r="E5" i="24243" s="1"/>
  <c r="S56" i="24243"/>
  <c r="S59" i="24243"/>
  <c r="S17" i="24243"/>
  <c r="S103" i="24243"/>
  <c r="S82" i="24243"/>
  <c r="S94" i="24243"/>
  <c r="S92" i="24243"/>
  <c r="S62" i="24243"/>
  <c r="S55" i="24243"/>
  <c r="S97" i="24243"/>
  <c r="S15" i="24243"/>
  <c r="S89" i="24243"/>
  <c r="S12" i="24243"/>
  <c r="S22" i="24243"/>
  <c r="S10" i="24243"/>
  <c r="S9" i="24243" s="1"/>
  <c r="S78" i="24243"/>
  <c r="S63" i="24243"/>
  <c r="S73" i="24243"/>
  <c r="S34" i="24243"/>
  <c r="S76" i="24243"/>
  <c r="S16" i="24243"/>
  <c r="S40" i="24243"/>
  <c r="F259" i="8"/>
  <c r="P10" i="24232"/>
  <c r="P30" i="24232"/>
  <c r="N37" i="24232"/>
  <c r="N50" i="24232" s="1"/>
  <c r="Q36" i="24232"/>
  <c r="Q49" i="24232" s="1"/>
  <c r="M28" i="24232"/>
  <c r="M8" i="24232"/>
  <c r="M23" i="515"/>
  <c r="M33" i="515"/>
  <c r="M38" i="515"/>
  <c r="M28" i="515"/>
  <c r="M18" i="515"/>
  <c r="O8" i="24232"/>
  <c r="O28" i="24232"/>
  <c r="M45" i="515"/>
  <c r="M55" i="515" s="1"/>
  <c r="P20" i="515"/>
  <c r="P40" i="515"/>
  <c r="P30" i="515"/>
  <c r="P25" i="515"/>
  <c r="P35" i="515"/>
  <c r="F254" i="8"/>
  <c r="M29" i="24232"/>
  <c r="M9" i="24232"/>
  <c r="O18" i="515"/>
  <c r="O33" i="515"/>
  <c r="O38" i="515"/>
  <c r="O23" i="515"/>
  <c r="O28" i="515"/>
  <c r="D254" i="8"/>
  <c r="D259" i="8"/>
  <c r="P36" i="24232"/>
  <c r="P49" i="24232" s="1"/>
  <c r="P43" i="515" l="1"/>
  <c r="P53" i="515" s="1"/>
  <c r="M46" i="515"/>
  <c r="M56" i="515" s="1"/>
  <c r="O45" i="515"/>
  <c r="O55" i="515" s="1"/>
  <c r="O44" i="515"/>
  <c r="O54" i="515" s="1"/>
  <c r="Q44" i="515"/>
  <c r="Q54" i="515" s="1"/>
  <c r="N45" i="515"/>
  <c r="N55" i="515" s="1"/>
  <c r="E4" i="24246"/>
  <c r="H12" i="24246"/>
  <c r="N46" i="515"/>
  <c r="N56" i="515" s="1"/>
  <c r="C27" i="24246"/>
  <c r="F22" i="24247"/>
  <c r="O43" i="24232"/>
  <c r="O57" i="24232" s="1"/>
  <c r="O64" i="24232" s="1"/>
  <c r="O86" i="24232" s="1"/>
  <c r="O65" i="24232"/>
  <c r="O77" i="24232" s="1"/>
  <c r="F208" i="8"/>
  <c r="D209" i="8"/>
  <c r="F163" i="8"/>
  <c r="F172" i="8" s="1"/>
  <c r="N43" i="515"/>
  <c r="N53" i="515" s="1"/>
  <c r="P46" i="515"/>
  <c r="P56" i="515" s="1"/>
  <c r="O46" i="515"/>
  <c r="O56" i="515" s="1"/>
  <c r="N38" i="24232"/>
  <c r="N51" i="24232" s="1"/>
  <c r="M44" i="24232"/>
  <c r="M58" i="24232" s="1"/>
  <c r="D214" i="8" s="1"/>
  <c r="Q43" i="515"/>
  <c r="Q53" i="515" s="1"/>
  <c r="N44" i="515"/>
  <c r="N54" i="515" s="1"/>
  <c r="Q46" i="515"/>
  <c r="Q56" i="515" s="1"/>
  <c r="P42" i="24232"/>
  <c r="P56" i="24232" s="1"/>
  <c r="G212" i="8" s="1"/>
  <c r="N43" i="24232"/>
  <c r="N57" i="24232" s="1"/>
  <c r="N64" i="24232" s="1"/>
  <c r="CD74" i="24243"/>
  <c r="CD51" i="24243"/>
  <c r="CD22" i="24243"/>
  <c r="CD86" i="24243"/>
  <c r="BI74" i="24243"/>
  <c r="BI83" i="24243"/>
  <c r="N42" i="24232"/>
  <c r="N56" i="24232" s="1"/>
  <c r="M43" i="515"/>
  <c r="M53" i="515" s="1"/>
  <c r="CD49" i="24243"/>
  <c r="CD25" i="24243"/>
  <c r="CD56" i="24243"/>
  <c r="AN68" i="24243"/>
  <c r="AN55" i="24243"/>
  <c r="AN16" i="24243"/>
  <c r="BI63" i="24243"/>
  <c r="BI48" i="24243"/>
  <c r="E207" i="8"/>
  <c r="E156" i="8"/>
  <c r="S67" i="24243"/>
  <c r="S86" i="24243"/>
  <c r="AN56" i="24243"/>
  <c r="BI77" i="24243"/>
  <c r="BI108" i="24243"/>
  <c r="BI60" i="24243"/>
  <c r="BI106" i="24243"/>
  <c r="BI58" i="24243"/>
  <c r="BI15" i="24243"/>
  <c r="BI84" i="24243"/>
  <c r="BI53" i="24243"/>
  <c r="BI104" i="24243"/>
  <c r="P44" i="515"/>
  <c r="P54" i="515" s="1"/>
  <c r="CD102" i="24243"/>
  <c r="S24" i="24243"/>
  <c r="P45" i="24232"/>
  <c r="P59" i="24232" s="1"/>
  <c r="G164" i="8" s="1"/>
  <c r="S72" i="24243"/>
  <c r="BI13" i="24243"/>
  <c r="BI32" i="24243"/>
  <c r="BI69" i="24243"/>
  <c r="BI66" i="24243"/>
  <c r="BI75" i="24243"/>
  <c r="BI21" i="24243"/>
  <c r="BI95" i="24243"/>
  <c r="BI56" i="24243"/>
  <c r="S18" i="24243"/>
  <c r="CD77" i="24243"/>
  <c r="S99" i="24243"/>
  <c r="S38" i="24243"/>
  <c r="CD27" i="24243"/>
  <c r="CD61" i="24243"/>
  <c r="CD36" i="24243"/>
  <c r="CD89" i="24243"/>
  <c r="CD42" i="24243"/>
  <c r="CD100" i="24243"/>
  <c r="BI51" i="24243"/>
  <c r="BI46" i="24243"/>
  <c r="H10" i="24246"/>
  <c r="C24" i="24246"/>
  <c r="P37" i="24232"/>
  <c r="P50" i="24232" s="1"/>
  <c r="S30" i="24243"/>
  <c r="S35" i="24243"/>
  <c r="S88" i="24243"/>
  <c r="S70" i="24243"/>
  <c r="S37" i="24243"/>
  <c r="S102" i="24243"/>
  <c r="CD33" i="24243"/>
  <c r="CD96" i="24243"/>
  <c r="CD64" i="24243"/>
  <c r="CD39" i="24243"/>
  <c r="CD45" i="24243"/>
  <c r="CD103" i="24243"/>
  <c r="AN71" i="24243"/>
  <c r="AN36" i="24243"/>
  <c r="AN23" i="24243"/>
  <c r="AN34" i="24243"/>
  <c r="AN92" i="24243"/>
  <c r="AN69" i="24243"/>
  <c r="AN108" i="24243"/>
  <c r="BI31" i="24243"/>
  <c r="BI102" i="24243"/>
  <c r="BI81" i="24243"/>
  <c r="BI44" i="24243"/>
  <c r="O39" i="24232"/>
  <c r="O52" i="24232" s="1"/>
  <c r="S57" i="24243"/>
  <c r="S19" i="24243"/>
  <c r="CD62" i="24243"/>
  <c r="BI16" i="24243"/>
  <c r="BI85" i="24243"/>
  <c r="O36" i="24232"/>
  <c r="O49" i="24232" s="1"/>
  <c r="M36" i="24232"/>
  <c r="M49" i="24232" s="1"/>
  <c r="S105" i="24243"/>
  <c r="S42" i="24243"/>
  <c r="S77" i="24243"/>
  <c r="F7" i="24243"/>
  <c r="E7" i="24243"/>
  <c r="S83" i="24243"/>
  <c r="S54" i="24243"/>
  <c r="S49" i="24243"/>
  <c r="S51" i="24243"/>
  <c r="S91" i="24243"/>
  <c r="S81" i="24243"/>
  <c r="CD69" i="24243"/>
  <c r="CD76" i="24243"/>
  <c r="CD104" i="24243"/>
  <c r="CD95" i="24243"/>
  <c r="CD57" i="24243"/>
  <c r="CD101" i="24243"/>
  <c r="CD83" i="24243"/>
  <c r="CD50" i="24243"/>
  <c r="CD108" i="24243"/>
  <c r="CD48" i="24243"/>
  <c r="Q43" i="24232"/>
  <c r="Q57" i="24232" s="1"/>
  <c r="Q64" i="24232" s="1"/>
  <c r="H86" i="8" s="1"/>
  <c r="AN107" i="24243"/>
  <c r="AN43" i="24243"/>
  <c r="AN54" i="24243"/>
  <c r="AN80" i="24243"/>
  <c r="AN44" i="24243"/>
  <c r="AN41" i="24243"/>
  <c r="AN50" i="24243"/>
  <c r="AN13" i="24243"/>
  <c r="AN45" i="24243"/>
  <c r="AN77" i="24243"/>
  <c r="BI17" i="24243"/>
  <c r="BI86" i="24243"/>
  <c r="BI20" i="24243"/>
  <c r="BI80" i="24243"/>
  <c r="BI89" i="24243"/>
  <c r="BI78" i="24243"/>
  <c r="BI24" i="24243"/>
  <c r="BI98" i="24243"/>
  <c r="BI67" i="24243"/>
  <c r="M44" i="515"/>
  <c r="M54" i="515" s="1"/>
  <c r="AN72" i="24243"/>
  <c r="S68" i="24243"/>
  <c r="S95" i="24243"/>
  <c r="CD38" i="24243"/>
  <c r="CD66" i="24243"/>
  <c r="CD60" i="24243"/>
  <c r="CD53" i="24243"/>
  <c r="CD11" i="24243"/>
  <c r="CD67" i="24243"/>
  <c r="H157" i="8"/>
  <c r="H208" i="8"/>
  <c r="AN38" i="24243"/>
  <c r="AA7" i="24243"/>
  <c r="Z7" i="24243"/>
  <c r="AN35" i="24243"/>
  <c r="AN58" i="24243"/>
  <c r="AN48" i="24243"/>
  <c r="AN83" i="24243"/>
  <c r="AU7" i="24243"/>
  <c r="AV7" i="24243"/>
  <c r="BI54" i="24243"/>
  <c r="BI59" i="24243"/>
  <c r="BI18" i="24243"/>
  <c r="BI27" i="24243"/>
  <c r="BI70" i="24243"/>
  <c r="H207" i="8"/>
  <c r="H156" i="8"/>
  <c r="BP7" i="24243"/>
  <c r="BQ7" i="24243"/>
  <c r="S93" i="24243"/>
  <c r="CD20" i="24243"/>
  <c r="CE20" i="24243"/>
  <c r="CD94" i="24243"/>
  <c r="CD14" i="24243"/>
  <c r="CD70" i="24243"/>
  <c r="M45" i="24232"/>
  <c r="M59" i="24232" s="1"/>
  <c r="M66" i="24232" s="1"/>
  <c r="AN31" i="24243"/>
  <c r="AN52" i="24243"/>
  <c r="AN88" i="24243"/>
  <c r="AN66" i="24243"/>
  <c r="AN53" i="24243"/>
  <c r="BI23" i="24243"/>
  <c r="BI14" i="24243"/>
  <c r="BI105" i="24243"/>
  <c r="BI72" i="24243"/>
  <c r="BI107" i="24243"/>
  <c r="BI35" i="24243"/>
  <c r="BI92" i="24243"/>
  <c r="BI50" i="24243"/>
  <c r="BI30" i="24243"/>
  <c r="BI76" i="24243"/>
  <c r="AN18" i="24243"/>
  <c r="AO18" i="24243"/>
  <c r="S85" i="24243"/>
  <c r="CD30" i="24243"/>
  <c r="E157" i="8"/>
  <c r="E208" i="8"/>
  <c r="S23" i="24243"/>
  <c r="S36" i="24243"/>
  <c r="S107" i="24243"/>
  <c r="Q38" i="24232"/>
  <c r="Q51" i="24232" s="1"/>
  <c r="CD44" i="24243"/>
  <c r="CD75" i="24243"/>
  <c r="CD73" i="24243"/>
  <c r="D210" i="8"/>
  <c r="D159" i="8"/>
  <c r="AN28" i="24243"/>
  <c r="AN79" i="24243"/>
  <c r="AN73" i="24243"/>
  <c r="AN97" i="24243"/>
  <c r="AN74" i="24243"/>
  <c r="AN24" i="24243"/>
  <c r="AN105" i="24243"/>
  <c r="BI96" i="24243"/>
  <c r="BI38" i="24243"/>
  <c r="BI103" i="24243"/>
  <c r="BI61" i="24243"/>
  <c r="BI33" i="24243"/>
  <c r="BI87" i="24243"/>
  <c r="AN37" i="24243"/>
  <c r="S74" i="24243"/>
  <c r="CD97" i="24243"/>
  <c r="S20" i="24243"/>
  <c r="S13" i="24243"/>
  <c r="S90" i="24243"/>
  <c r="S69" i="24243"/>
  <c r="S104" i="24243"/>
  <c r="S75" i="24243"/>
  <c r="CD99" i="24243"/>
  <c r="S108" i="24243"/>
  <c r="S58" i="24243"/>
  <c r="S21" i="24243"/>
  <c r="S31" i="24243"/>
  <c r="S32" i="24243"/>
  <c r="S27" i="24243"/>
  <c r="CD90" i="24243"/>
  <c r="CD63" i="24243"/>
  <c r="CD52" i="24243"/>
  <c r="CD23" i="24243"/>
  <c r="CD21" i="24243"/>
  <c r="CD47" i="24243"/>
  <c r="CD105" i="24243"/>
  <c r="CD78" i="24243"/>
  <c r="CD28" i="24243"/>
  <c r="CD84" i="24243"/>
  <c r="Q45" i="515"/>
  <c r="Q55" i="515" s="1"/>
  <c r="AN49" i="24243"/>
  <c r="AN85" i="24243"/>
  <c r="AN15" i="24243"/>
  <c r="AN19" i="24243"/>
  <c r="AN76" i="24243"/>
  <c r="AN100" i="24243"/>
  <c r="AN95" i="24243"/>
  <c r="AN29" i="24243"/>
  <c r="AN61" i="24243"/>
  <c r="AN89" i="24243"/>
  <c r="BI100" i="24243"/>
  <c r="BI93" i="24243"/>
  <c r="BI43" i="24243"/>
  <c r="BI41" i="24243"/>
  <c r="BI10" i="24243"/>
  <c r="BI9" i="24243" s="1"/>
  <c r="BI64" i="24243"/>
  <c r="BI36" i="24243"/>
  <c r="BI90" i="24243"/>
  <c r="S60" i="24243"/>
  <c r="Q42" i="24232"/>
  <c r="Q56" i="24232" s="1"/>
  <c r="Q63" i="24232" s="1"/>
  <c r="S53" i="24243"/>
  <c r="M37" i="24232"/>
  <c r="M50" i="24232" s="1"/>
  <c r="E210" i="8"/>
  <c r="E159" i="8"/>
  <c r="S11" i="24243"/>
  <c r="T11" i="24243"/>
  <c r="P45" i="515"/>
  <c r="P55" i="515" s="1"/>
  <c r="N45" i="24232"/>
  <c r="N59" i="24232" s="1"/>
  <c r="N66" i="24232" s="1"/>
  <c r="S87" i="24243"/>
  <c r="S98" i="24243"/>
  <c r="CD41" i="24243"/>
  <c r="G207" i="8"/>
  <c r="G156" i="8"/>
  <c r="H159" i="8"/>
  <c r="H210" i="8"/>
  <c r="P38" i="24232"/>
  <c r="P51" i="24232" s="1"/>
  <c r="S43" i="24243"/>
  <c r="S61" i="24243"/>
  <c r="S39" i="24243"/>
  <c r="S79" i="24243"/>
  <c r="S100" i="24243"/>
  <c r="S64" i="24243"/>
  <c r="O43" i="515"/>
  <c r="O53" i="515" s="1"/>
  <c r="G210" i="8"/>
  <c r="G159" i="8"/>
  <c r="Q45" i="24232"/>
  <c r="Q59" i="24232" s="1"/>
  <c r="Q66" i="24232" s="1"/>
  <c r="S71" i="24243"/>
  <c r="S25" i="24243"/>
  <c r="S33" i="24243"/>
  <c r="S44" i="24243"/>
  <c r="S47" i="24243"/>
  <c r="S96" i="24243"/>
  <c r="S65" i="24243"/>
  <c r="S14" i="24243"/>
  <c r="CD13" i="24243"/>
  <c r="CD54" i="24243"/>
  <c r="CD16" i="24243"/>
  <c r="CD34" i="24243"/>
  <c r="CD24" i="24243"/>
  <c r="CD88" i="24243"/>
  <c r="CD58" i="24243"/>
  <c r="CD19" i="24243"/>
  <c r="CD81" i="24243"/>
  <c r="CD31" i="24243"/>
  <c r="CD92" i="24243"/>
  <c r="H4" i="24246"/>
  <c r="AN67" i="24243"/>
  <c r="AN102" i="24243"/>
  <c r="AN63" i="24243"/>
  <c r="AN11" i="24243"/>
  <c r="AN22" i="24243"/>
  <c r="AN12" i="24243"/>
  <c r="AN93" i="24243"/>
  <c r="AN26" i="24243"/>
  <c r="AN98" i="24243"/>
  <c r="AN32" i="24243"/>
  <c r="AN64" i="24243"/>
  <c r="AN103" i="24243"/>
  <c r="BI97" i="24243"/>
  <c r="BI52" i="24243"/>
  <c r="BI55" i="24243"/>
  <c r="BI12" i="24243"/>
  <c r="BJ12" i="24243"/>
  <c r="BI73" i="24243"/>
  <c r="BI47" i="24243"/>
  <c r="BI101" i="24243"/>
  <c r="F162" i="8" l="1"/>
  <c r="F171" i="8" s="1"/>
  <c r="O76" i="24232"/>
  <c r="O150" i="24232" s="1"/>
  <c r="F213" i="8"/>
  <c r="O91" i="24232"/>
  <c r="O124" i="24232" s="1"/>
  <c r="F86" i="8"/>
  <c r="F128" i="8" s="1"/>
  <c r="O81" i="24232"/>
  <c r="O155" i="24232" s="1"/>
  <c r="O96" i="24232"/>
  <c r="O194" i="24232" s="1"/>
  <c r="F91" i="8" s="1"/>
  <c r="O92" i="24232"/>
  <c r="O125" i="24232" s="1"/>
  <c r="O97" i="24232"/>
  <c r="O171" i="24232" s="1"/>
  <c r="O82" i="24232"/>
  <c r="O115" i="24232" s="1"/>
  <c r="O87" i="24232"/>
  <c r="O120" i="24232" s="1"/>
  <c r="C33" i="24246"/>
  <c r="H11" i="24246" s="1"/>
  <c r="F87" i="8"/>
  <c r="F129" i="8" s="1"/>
  <c r="P44" i="24232"/>
  <c r="P58" i="24232" s="1"/>
  <c r="G163" i="8" s="1"/>
  <c r="N44" i="24232"/>
  <c r="N58" i="24232" s="1"/>
  <c r="N65" i="24232" s="1"/>
  <c r="G161" i="8"/>
  <c r="G170" i="8" s="1"/>
  <c r="D163" i="8"/>
  <c r="D172" i="8" s="1"/>
  <c r="E213" i="8"/>
  <c r="E162" i="8"/>
  <c r="E171" i="8" s="1"/>
  <c r="P63" i="24232"/>
  <c r="P95" i="24232" s="1"/>
  <c r="M65" i="24232"/>
  <c r="M92" i="24232" s="1"/>
  <c r="M166" i="24232" s="1"/>
  <c r="E209" i="8"/>
  <c r="E158" i="8"/>
  <c r="G215" i="8"/>
  <c r="G173" i="8"/>
  <c r="L58" i="515"/>
  <c r="L59" i="515" s="1"/>
  <c r="L60" i="515" s="1"/>
  <c r="C11" i="24246" s="1"/>
  <c r="H5" i="24246" s="1"/>
  <c r="P66" i="24232"/>
  <c r="P83" i="24232" s="1"/>
  <c r="N63" i="24232"/>
  <c r="E161" i="8"/>
  <c r="E170" i="8" s="1"/>
  <c r="E212" i="8"/>
  <c r="F210" i="8"/>
  <c r="F159" i="8"/>
  <c r="O45" i="24232"/>
  <c r="O59" i="24232" s="1"/>
  <c r="O66" i="24232" s="1"/>
  <c r="P43" i="24232"/>
  <c r="P57" i="24232" s="1"/>
  <c r="M42" i="24232"/>
  <c r="M56" i="24232" s="1"/>
  <c r="D161" i="8" s="1"/>
  <c r="G157" i="8"/>
  <c r="G208" i="8"/>
  <c r="Z28" i="24243"/>
  <c r="Z12" i="24243" s="1"/>
  <c r="Z13" i="24243" s="1"/>
  <c r="E28" i="24243"/>
  <c r="E12" i="24243" s="1"/>
  <c r="F12" i="24243" s="1"/>
  <c r="F13" i="24243" s="1"/>
  <c r="D157" i="8"/>
  <c r="D208" i="8"/>
  <c r="H209" i="8"/>
  <c r="H158" i="8"/>
  <c r="F156" i="8"/>
  <c r="F207" i="8"/>
  <c r="H215" i="8"/>
  <c r="H164" i="8"/>
  <c r="H173" i="8" s="1"/>
  <c r="M43" i="24232"/>
  <c r="M57" i="24232" s="1"/>
  <c r="M64" i="24232" s="1"/>
  <c r="Q44" i="24232"/>
  <c r="Q58" i="24232" s="1"/>
  <c r="D164" i="8"/>
  <c r="D173" i="8" s="1"/>
  <c r="D215" i="8"/>
  <c r="O42" i="24232"/>
  <c r="O56" i="24232" s="1"/>
  <c r="C37" i="24246"/>
  <c r="AU28" i="24243"/>
  <c r="AU12" i="24243" s="1"/>
  <c r="O119" i="24232"/>
  <c r="O160" i="24232"/>
  <c r="M83" i="24232"/>
  <c r="M93" i="24232"/>
  <c r="D88" i="8"/>
  <c r="M78" i="24232"/>
  <c r="M88" i="24232"/>
  <c r="M98" i="24232"/>
  <c r="Q86" i="24232"/>
  <c r="Q96" i="24232"/>
  <c r="Q91" i="24232"/>
  <c r="Q76" i="24232"/>
  <c r="Q81" i="24232"/>
  <c r="Q78" i="24232"/>
  <c r="Q98" i="24232"/>
  <c r="Q88" i="24232"/>
  <c r="H88" i="8"/>
  <c r="Q83" i="24232"/>
  <c r="Q93" i="24232"/>
  <c r="Q85" i="24232"/>
  <c r="H85" i="8"/>
  <c r="Q75" i="24232"/>
  <c r="Q80" i="24232"/>
  <c r="Q95" i="24232"/>
  <c r="Q90" i="24232"/>
  <c r="N96" i="24232"/>
  <c r="N91" i="24232"/>
  <c r="N76" i="24232"/>
  <c r="N81" i="24232"/>
  <c r="E86" i="8"/>
  <c r="N86" i="24232"/>
  <c r="E164" i="8"/>
  <c r="E173" i="8" s="1"/>
  <c r="E215" i="8"/>
  <c r="O151" i="24232"/>
  <c r="O110" i="24232"/>
  <c r="BP28" i="24243"/>
  <c r="BP12" i="24243" s="1"/>
  <c r="N78" i="24232"/>
  <c r="N93" i="24232"/>
  <c r="N98" i="24232"/>
  <c r="E88" i="8"/>
  <c r="N83" i="24232"/>
  <c r="N88" i="24232"/>
  <c r="H161" i="8"/>
  <c r="H170" i="8" s="1"/>
  <c r="H212" i="8"/>
  <c r="G209" i="8"/>
  <c r="G158" i="8"/>
  <c r="H162" i="8"/>
  <c r="H171" i="8" s="1"/>
  <c r="H213" i="8"/>
  <c r="D207" i="8"/>
  <c r="D156" i="8"/>
  <c r="O130" i="24232" l="1"/>
  <c r="O135" i="24232" s="1"/>
  <c r="O109" i="24232"/>
  <c r="O161" i="24232"/>
  <c r="O156" i="24232"/>
  <c r="O165" i="24232"/>
  <c r="O166" i="24232"/>
  <c r="F123" i="8"/>
  <c r="F119" i="8"/>
  <c r="F124" i="8"/>
  <c r="F133" i="8"/>
  <c r="F118" i="8"/>
  <c r="O195" i="24232"/>
  <c r="F92" i="8" s="1"/>
  <c r="F114" i="8" s="1"/>
  <c r="O114" i="24232"/>
  <c r="O170" i="24232"/>
  <c r="O129" i="24232"/>
  <c r="G214" i="8"/>
  <c r="E5" i="24246"/>
  <c r="AA12" i="24243"/>
  <c r="AA13" i="24243" s="1"/>
  <c r="E13" i="24243"/>
  <c r="P65" i="24232"/>
  <c r="G87" i="8" s="1"/>
  <c r="E214" i="8"/>
  <c r="E163" i="8"/>
  <c r="E172" i="8" s="1"/>
  <c r="P75" i="24232"/>
  <c r="P149" i="24232" s="1"/>
  <c r="P80" i="24232"/>
  <c r="P113" i="24232" s="1"/>
  <c r="M82" i="24232"/>
  <c r="M156" i="24232" s="1"/>
  <c r="P85" i="24232"/>
  <c r="P159" i="24232" s="1"/>
  <c r="P90" i="24232"/>
  <c r="P164" i="24232" s="1"/>
  <c r="G85" i="8"/>
  <c r="G117" i="8" s="1"/>
  <c r="G88" i="8"/>
  <c r="G130" i="8" s="1"/>
  <c r="D87" i="8"/>
  <c r="D124" i="8" s="1"/>
  <c r="P78" i="24232"/>
  <c r="P152" i="24232" s="1"/>
  <c r="N97" i="24232"/>
  <c r="E87" i="8"/>
  <c r="N77" i="24232"/>
  <c r="N87" i="24232"/>
  <c r="N92" i="24232"/>
  <c r="N82" i="24232"/>
  <c r="P93" i="24232"/>
  <c r="P167" i="24232" s="1"/>
  <c r="M97" i="24232"/>
  <c r="M87" i="24232"/>
  <c r="M77" i="24232"/>
  <c r="P98" i="24232"/>
  <c r="P131" i="24232" s="1"/>
  <c r="M125" i="24232"/>
  <c r="M63" i="24232"/>
  <c r="M75" i="24232" s="1"/>
  <c r="P88" i="24232"/>
  <c r="P121" i="24232" s="1"/>
  <c r="D212" i="8"/>
  <c r="F113" i="8"/>
  <c r="O83" i="24232"/>
  <c r="O88" i="24232"/>
  <c r="O98" i="24232"/>
  <c r="F88" i="8"/>
  <c r="O78" i="24232"/>
  <c r="O93" i="24232"/>
  <c r="G162" i="8"/>
  <c r="G171" i="8" s="1"/>
  <c r="G213" i="8"/>
  <c r="P64" i="24232"/>
  <c r="F164" i="8"/>
  <c r="F173" i="8" s="1"/>
  <c r="F215" i="8"/>
  <c r="N80" i="24232"/>
  <c r="E85" i="8"/>
  <c r="N85" i="24232"/>
  <c r="N95" i="24232"/>
  <c r="N90" i="24232"/>
  <c r="N75" i="24232"/>
  <c r="P193" i="24232"/>
  <c r="G90" i="8" s="1"/>
  <c r="P169" i="24232"/>
  <c r="P128" i="24232"/>
  <c r="Q118" i="24232"/>
  <c r="Q159" i="24232"/>
  <c r="E120" i="8"/>
  <c r="E125" i="8"/>
  <c r="E130" i="8"/>
  <c r="N160" i="24232"/>
  <c r="N119" i="24232"/>
  <c r="M196" i="24232"/>
  <c r="D93" i="8" s="1"/>
  <c r="D135" i="8" s="1"/>
  <c r="M172" i="24232"/>
  <c r="M131" i="24232"/>
  <c r="AV12" i="24243"/>
  <c r="AV13" i="24243" s="1"/>
  <c r="AU13" i="24243"/>
  <c r="D162" i="8"/>
  <c r="D171" i="8" s="1"/>
  <c r="D213" i="8"/>
  <c r="N196" i="24232"/>
  <c r="E93" i="8" s="1"/>
  <c r="E135" i="8" s="1"/>
  <c r="N172" i="24232"/>
  <c r="N131" i="24232"/>
  <c r="E128" i="8"/>
  <c r="E118" i="8"/>
  <c r="E123" i="8"/>
  <c r="M121" i="24232"/>
  <c r="M162" i="24232"/>
  <c r="G172" i="8"/>
  <c r="N167" i="24232"/>
  <c r="N126" i="24232"/>
  <c r="N155" i="24232"/>
  <c r="N114" i="24232"/>
  <c r="Q123" i="24232"/>
  <c r="Q164" i="24232"/>
  <c r="Q126" i="24232"/>
  <c r="Q167" i="24232"/>
  <c r="Q114" i="24232"/>
  <c r="Q155" i="24232"/>
  <c r="M152" i="24232"/>
  <c r="M111" i="24232"/>
  <c r="Q152" i="24232"/>
  <c r="Q111" i="24232"/>
  <c r="Q119" i="24232"/>
  <c r="Q160" i="24232"/>
  <c r="N152" i="24232"/>
  <c r="N111" i="24232"/>
  <c r="N150" i="24232"/>
  <c r="N109" i="24232"/>
  <c r="Q193" i="24232"/>
  <c r="H90" i="8" s="1"/>
  <c r="H132" i="8" s="1"/>
  <c r="Q169" i="24232"/>
  <c r="Q128" i="24232"/>
  <c r="Q116" i="24232"/>
  <c r="Q157" i="24232"/>
  <c r="H123" i="8"/>
  <c r="H128" i="8"/>
  <c r="H118" i="8"/>
  <c r="D130" i="8"/>
  <c r="D125" i="8"/>
  <c r="D120" i="8"/>
  <c r="H214" i="8"/>
  <c r="H163" i="8"/>
  <c r="H172" i="8" s="1"/>
  <c r="Q65" i="24232"/>
  <c r="N124" i="24232"/>
  <c r="N165" i="24232"/>
  <c r="P157" i="24232"/>
  <c r="P116" i="24232"/>
  <c r="Q113" i="24232"/>
  <c r="Q154" i="24232"/>
  <c r="H120" i="8"/>
  <c r="H125" i="8"/>
  <c r="H130" i="8"/>
  <c r="Q150" i="24232"/>
  <c r="Q109" i="24232"/>
  <c r="M126" i="24232"/>
  <c r="M167" i="24232"/>
  <c r="M81" i="24232"/>
  <c r="M76" i="24232"/>
  <c r="M96" i="24232"/>
  <c r="M91" i="24232"/>
  <c r="D86" i="8"/>
  <c r="M86" i="24232"/>
  <c r="BQ12" i="24243"/>
  <c r="BQ13" i="24243" s="1"/>
  <c r="BP13" i="24243"/>
  <c r="N129" i="24232"/>
  <c r="N170" i="24232"/>
  <c r="N194" i="24232"/>
  <c r="E91" i="8" s="1"/>
  <c r="E113" i="8" s="1"/>
  <c r="Q108" i="24232"/>
  <c r="Q149" i="24232"/>
  <c r="Q162" i="24232"/>
  <c r="Q121" i="24232"/>
  <c r="Q124" i="24232"/>
  <c r="Q165" i="24232"/>
  <c r="M116" i="24232"/>
  <c r="M157" i="24232"/>
  <c r="F161" i="8"/>
  <c r="F170" i="8" s="1"/>
  <c r="F212" i="8"/>
  <c r="O63" i="24232"/>
  <c r="D170" i="8"/>
  <c r="N121" i="24232"/>
  <c r="N162" i="24232"/>
  <c r="H117" i="8"/>
  <c r="H127" i="8"/>
  <c r="H122" i="8"/>
  <c r="Q196" i="24232"/>
  <c r="H93" i="8" s="1"/>
  <c r="H115" i="8" s="1"/>
  <c r="Q131" i="24232"/>
  <c r="Q172" i="24232"/>
  <c r="Q194" i="24232"/>
  <c r="H91" i="8" s="1"/>
  <c r="Q170" i="24232"/>
  <c r="Q129" i="24232"/>
  <c r="N116" i="24232"/>
  <c r="N157" i="24232"/>
  <c r="O175" i="24232" l="1"/>
  <c r="O176" i="24232"/>
  <c r="H133" i="8"/>
  <c r="H139" i="8" s="1"/>
  <c r="H203" i="8" s="1"/>
  <c r="H113" i="8"/>
  <c r="D176" i="8"/>
  <c r="D177" i="8" s="1"/>
  <c r="D178" i="8" s="1"/>
  <c r="C16" i="24246" s="1"/>
  <c r="P97" i="24232"/>
  <c r="P171" i="24232" s="1"/>
  <c r="F139" i="8"/>
  <c r="F203" i="8" s="1"/>
  <c r="F269" i="8" s="1"/>
  <c r="F134" i="8"/>
  <c r="F140" i="8" s="1"/>
  <c r="F204" i="8" s="1"/>
  <c r="F270" i="8" s="1"/>
  <c r="O134" i="24232"/>
  <c r="P92" i="24232"/>
  <c r="P125" i="24232" s="1"/>
  <c r="P82" i="24232"/>
  <c r="P156" i="24232" s="1"/>
  <c r="P77" i="24232"/>
  <c r="P110" i="24232" s="1"/>
  <c r="P87" i="24232"/>
  <c r="P120" i="24232" s="1"/>
  <c r="P108" i="24232"/>
  <c r="P123" i="24232"/>
  <c r="P154" i="24232"/>
  <c r="P174" i="24232" s="1"/>
  <c r="M67" i="24232"/>
  <c r="M115" i="24232"/>
  <c r="P118" i="24232"/>
  <c r="D119" i="8"/>
  <c r="D129" i="8"/>
  <c r="G122" i="8"/>
  <c r="G112" i="8"/>
  <c r="G125" i="8"/>
  <c r="G127" i="8"/>
  <c r="G120" i="8"/>
  <c r="P196" i="24232"/>
  <c r="G93" i="8" s="1"/>
  <c r="G135" i="8" s="1"/>
  <c r="P111" i="24232"/>
  <c r="P126" i="24232"/>
  <c r="P172" i="24232"/>
  <c r="G132" i="8"/>
  <c r="N115" i="24232"/>
  <c r="N156" i="24232"/>
  <c r="N166" i="24232"/>
  <c r="N125" i="24232"/>
  <c r="M90" i="24232"/>
  <c r="M123" i="24232" s="1"/>
  <c r="N151" i="24232"/>
  <c r="N110" i="24232"/>
  <c r="M85" i="24232"/>
  <c r="M159" i="24232" s="1"/>
  <c r="M161" i="24232"/>
  <c r="M120" i="24232"/>
  <c r="E119" i="8"/>
  <c r="E129" i="8"/>
  <c r="E124" i="8"/>
  <c r="M80" i="24232"/>
  <c r="M113" i="24232" s="1"/>
  <c r="N161" i="24232"/>
  <c r="N120" i="24232"/>
  <c r="M95" i="24232"/>
  <c r="M128" i="24232" s="1"/>
  <c r="M130" i="24232"/>
  <c r="M171" i="24232"/>
  <c r="M195" i="24232"/>
  <c r="D92" i="8" s="1"/>
  <c r="N171" i="24232"/>
  <c r="N130" i="24232"/>
  <c r="N195" i="24232"/>
  <c r="E92" i="8" s="1"/>
  <c r="D85" i="8"/>
  <c r="D122" i="8" s="1"/>
  <c r="M110" i="24232"/>
  <c r="M151" i="24232"/>
  <c r="P162" i="24232"/>
  <c r="Q174" i="24232"/>
  <c r="N154" i="24232"/>
  <c r="N113" i="24232"/>
  <c r="O126" i="24232"/>
  <c r="O167" i="24232"/>
  <c r="O152" i="24232"/>
  <c r="O111" i="24232"/>
  <c r="N149" i="24232"/>
  <c r="N108" i="24232"/>
  <c r="F130" i="8"/>
  <c r="F125" i="8"/>
  <c r="F120" i="8"/>
  <c r="N164" i="24232"/>
  <c r="N123" i="24232"/>
  <c r="P81" i="24232"/>
  <c r="P76" i="24232"/>
  <c r="P96" i="24232"/>
  <c r="G86" i="8"/>
  <c r="P91" i="24232"/>
  <c r="P86" i="24232"/>
  <c r="O131" i="24232"/>
  <c r="O196" i="24232"/>
  <c r="F93" i="8" s="1"/>
  <c r="F135" i="8" s="1"/>
  <c r="O172" i="24232"/>
  <c r="H135" i="8"/>
  <c r="H141" i="8" s="1"/>
  <c r="H205" i="8" s="1"/>
  <c r="N136" i="24232"/>
  <c r="M177" i="24232"/>
  <c r="N193" i="24232"/>
  <c r="E90" i="8" s="1"/>
  <c r="E132" i="8" s="1"/>
  <c r="N169" i="24232"/>
  <c r="N128" i="24232"/>
  <c r="O121" i="24232"/>
  <c r="O162" i="24232"/>
  <c r="E122" i="8"/>
  <c r="E117" i="8"/>
  <c r="E127" i="8"/>
  <c r="N177" i="24232"/>
  <c r="E133" i="8"/>
  <c r="E139" i="8" s="1"/>
  <c r="E203" i="8" s="1"/>
  <c r="N118" i="24232"/>
  <c r="N159" i="24232"/>
  <c r="O116" i="24232"/>
  <c r="O157" i="24232"/>
  <c r="O90" i="24232"/>
  <c r="O80" i="24232"/>
  <c r="F85" i="8"/>
  <c r="O85" i="24232"/>
  <c r="O75" i="24232"/>
  <c r="O95" i="24232"/>
  <c r="M119" i="24232"/>
  <c r="M160" i="24232"/>
  <c r="M108" i="24232"/>
  <c r="M149" i="24232"/>
  <c r="E115" i="8"/>
  <c r="D118" i="8"/>
  <c r="D123" i="8"/>
  <c r="D128" i="8"/>
  <c r="Q133" i="24232"/>
  <c r="E141" i="8"/>
  <c r="E205" i="8" s="1"/>
  <c r="H112" i="8"/>
  <c r="M170" i="24232"/>
  <c r="M194" i="24232"/>
  <c r="D91" i="8" s="1"/>
  <c r="D133" i="8" s="1"/>
  <c r="M129" i="24232"/>
  <c r="Q175" i="24232"/>
  <c r="Q136" i="24232"/>
  <c r="Q134" i="24232"/>
  <c r="G124" i="8"/>
  <c r="G129" i="8"/>
  <c r="G119" i="8"/>
  <c r="D141" i="8"/>
  <c r="D205" i="8" s="1"/>
  <c r="N134" i="24232"/>
  <c r="Q177" i="24232"/>
  <c r="M155" i="24232"/>
  <c r="M114" i="24232"/>
  <c r="D115" i="8"/>
  <c r="N175" i="24232"/>
  <c r="Q97" i="24232"/>
  <c r="Q77" i="24232"/>
  <c r="H87" i="8"/>
  <c r="Q82" i="24232"/>
  <c r="Q92" i="24232"/>
  <c r="Q87" i="24232"/>
  <c r="H138" i="8"/>
  <c r="H202" i="8" s="1"/>
  <c r="M124" i="24232"/>
  <c r="M165" i="24232"/>
  <c r="M109" i="24232"/>
  <c r="M150" i="24232"/>
  <c r="D174" i="8"/>
  <c r="M136" i="24232"/>
  <c r="P195" i="24232" l="1"/>
  <c r="G92" i="8" s="1"/>
  <c r="G134" i="8" s="1"/>
  <c r="G140" i="8" s="1"/>
  <c r="G204" i="8" s="1"/>
  <c r="P130" i="24232"/>
  <c r="F221" i="8"/>
  <c r="F222" i="8"/>
  <c r="G115" i="8"/>
  <c r="P151" i="24232"/>
  <c r="P115" i="24232"/>
  <c r="P161" i="24232"/>
  <c r="P166" i="24232"/>
  <c r="P133" i="24232"/>
  <c r="P136" i="24232"/>
  <c r="M118" i="24232"/>
  <c r="M133" i="24232" s="1"/>
  <c r="G141" i="8"/>
  <c r="G205" i="8" s="1"/>
  <c r="G223" i="8" s="1"/>
  <c r="G138" i="8"/>
  <c r="G202" i="8" s="1"/>
  <c r="G220" i="8" s="1"/>
  <c r="M154" i="24232"/>
  <c r="D127" i="8"/>
  <c r="D131" i="8" s="1"/>
  <c r="D117" i="8"/>
  <c r="D121" i="8" s="1"/>
  <c r="M169" i="24232"/>
  <c r="M193" i="24232"/>
  <c r="D90" i="8" s="1"/>
  <c r="P177" i="24232"/>
  <c r="M135" i="24232"/>
  <c r="M164" i="24232"/>
  <c r="M176" i="24232"/>
  <c r="N135" i="24232"/>
  <c r="N176" i="24232"/>
  <c r="D134" i="8"/>
  <c r="D140" i="8" s="1"/>
  <c r="D204" i="8" s="1"/>
  <c r="D114" i="8"/>
  <c r="E114" i="8"/>
  <c r="E134" i="8"/>
  <c r="E140" i="8" s="1"/>
  <c r="E204" i="8" s="1"/>
  <c r="E112" i="8"/>
  <c r="N174" i="24232"/>
  <c r="H223" i="8"/>
  <c r="H271" i="8"/>
  <c r="D113" i="8"/>
  <c r="O136" i="24232"/>
  <c r="E138" i="8"/>
  <c r="E202" i="8" s="1"/>
  <c r="P160" i="24232"/>
  <c r="P119" i="24232"/>
  <c r="F141" i="8"/>
  <c r="F205" i="8" s="1"/>
  <c r="O177" i="24232"/>
  <c r="G128" i="8"/>
  <c r="G123" i="8"/>
  <c r="G118" i="8"/>
  <c r="F115" i="8"/>
  <c r="P170" i="24232"/>
  <c r="P129" i="24232"/>
  <c r="P194" i="24232"/>
  <c r="G91" i="8" s="1"/>
  <c r="G133" i="8" s="1"/>
  <c r="P150" i="24232"/>
  <c r="P109" i="24232"/>
  <c r="P124" i="24232"/>
  <c r="P165" i="24232"/>
  <c r="P114" i="24232"/>
  <c r="P155" i="24232"/>
  <c r="N133" i="24232"/>
  <c r="H268" i="8"/>
  <c r="H220" i="8"/>
  <c r="D139" i="8"/>
  <c r="D203" i="8" s="1"/>
  <c r="Q120" i="24232"/>
  <c r="Q161" i="24232"/>
  <c r="E223" i="8"/>
  <c r="E271" i="8"/>
  <c r="O128" i="24232"/>
  <c r="O169" i="24232"/>
  <c r="O193" i="24232"/>
  <c r="F90" i="8" s="1"/>
  <c r="F112" i="8" s="1"/>
  <c r="M175" i="24232"/>
  <c r="O118" i="24232"/>
  <c r="O159" i="24232"/>
  <c r="M134" i="24232"/>
  <c r="H124" i="8"/>
  <c r="H129" i="8"/>
  <c r="H119" i="8"/>
  <c r="D126" i="8"/>
  <c r="F117" i="8"/>
  <c r="F122" i="8"/>
  <c r="F127" i="8"/>
  <c r="O149" i="24232"/>
  <c r="O108" i="24232"/>
  <c r="Q151" i="24232"/>
  <c r="Q110" i="24232"/>
  <c r="O154" i="24232"/>
  <c r="O113" i="24232"/>
  <c r="D223" i="8"/>
  <c r="D271" i="8"/>
  <c r="Q166" i="24232"/>
  <c r="Q125" i="24232"/>
  <c r="Q115" i="24232"/>
  <c r="Q156" i="24232"/>
  <c r="H221" i="8"/>
  <c r="H269" i="8"/>
  <c r="Q171" i="24232"/>
  <c r="Q130" i="24232"/>
  <c r="Q195" i="24232"/>
  <c r="H92" i="8" s="1"/>
  <c r="H134" i="8" s="1"/>
  <c r="E221" i="8"/>
  <c r="E269" i="8"/>
  <c r="O164" i="24232"/>
  <c r="O123" i="24232"/>
  <c r="P135" i="24232" l="1"/>
  <c r="G114" i="8"/>
  <c r="P176" i="24232"/>
  <c r="G271" i="8"/>
  <c r="G268" i="8"/>
  <c r="M174" i="24232"/>
  <c r="G139" i="8"/>
  <c r="G203" i="8" s="1"/>
  <c r="G269" i="8" s="1"/>
  <c r="H114" i="8"/>
  <c r="E222" i="8"/>
  <c r="E270" i="8"/>
  <c r="D270" i="8"/>
  <c r="D222" i="8"/>
  <c r="G113" i="8"/>
  <c r="O133" i="24232"/>
  <c r="F271" i="8"/>
  <c r="F223" i="8"/>
  <c r="E233" i="8" s="1"/>
  <c r="L204" i="24232"/>
  <c r="L205" i="24232" s="1"/>
  <c r="L206" i="24232" s="1"/>
  <c r="E268" i="8"/>
  <c r="E220" i="8"/>
  <c r="P134" i="24232"/>
  <c r="P175" i="24232"/>
  <c r="F132" i="8"/>
  <c r="F138" i="8" s="1"/>
  <c r="F202" i="8" s="1"/>
  <c r="H140" i="8"/>
  <c r="H204" i="8" s="1"/>
  <c r="O174" i="24232"/>
  <c r="G270" i="8"/>
  <c r="G222" i="8"/>
  <c r="D269" i="8"/>
  <c r="D221" i="8"/>
  <c r="Q135" i="24232"/>
  <c r="D132" i="8"/>
  <c r="D112" i="8"/>
  <c r="D116" i="8" s="1"/>
  <c r="Q176" i="24232"/>
  <c r="D282" i="8" l="1"/>
  <c r="G221" i="8"/>
  <c r="E231" i="8" s="1"/>
  <c r="D280" i="8"/>
  <c r="L183" i="24232"/>
  <c r="L184" i="24232" s="1"/>
  <c r="L185" i="24232" s="1"/>
  <c r="L208" i="24232" s="1"/>
  <c r="L138" i="24232"/>
  <c r="L139" i="24232" s="1"/>
  <c r="L140" i="24232" s="1"/>
  <c r="D136" i="8"/>
  <c r="F268" i="8"/>
  <c r="F220" i="8"/>
  <c r="H270" i="8"/>
  <c r="D281" i="8" s="1"/>
  <c r="H222" i="8"/>
  <c r="E232" i="8" s="1"/>
  <c r="L209" i="24232" l="1"/>
  <c r="C13" i="24246" s="1"/>
  <c r="D143" i="8"/>
  <c r="D149" i="8" s="1"/>
  <c r="D150" i="8" s="1"/>
  <c r="D151" i="8" s="1"/>
  <c r="C14" i="24246" s="1"/>
  <c r="D202" i="8"/>
  <c r="D220" i="8" l="1"/>
  <c r="E230" i="8" s="1"/>
  <c r="D268" i="8"/>
  <c r="D279" i="8" s="1"/>
  <c r="C284" i="8" s="1"/>
  <c r="C285" i="8" s="1"/>
  <c r="C286" i="8" s="1"/>
  <c r="C17" i="24246" s="1"/>
  <c r="E234" i="8" l="1"/>
  <c r="D236" i="8"/>
  <c r="D237" i="8" s="1"/>
  <c r="D238" i="8" s="1"/>
  <c r="C12" i="24246" s="1"/>
  <c r="H7" i="24246" l="1"/>
  <c r="C73" i="8" l="1"/>
  <c r="C74" i="8" s="1"/>
  <c r="C75" i="8" s="1"/>
  <c r="C15" i="24246" s="1"/>
  <c r="C55" i="8"/>
  <c r="E6" i="24246" l="1"/>
  <c r="C20" i="24246"/>
  <c r="C39" i="24246" s="1"/>
  <c r="C41" i="24246" s="1"/>
  <c r="H6" i="2424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Seyda Ozkan</author>
    <author>Dr Richard J Eckard</author>
    <author>Richard Eckard</author>
    <author>Annabelle Ekonomou</author>
    <author>Maria Lopez Peralta</author>
  </authors>
  <commentList>
    <comment ref="G1" authorId="0" shapeId="0" xr:uid="{00000000-0006-0000-0100-000001000000}">
      <text>
        <r>
          <rPr>
            <sz val="8"/>
            <color indexed="81"/>
            <rFont val="Tahoma"/>
            <family val="2"/>
          </rPr>
          <t>Type the name of your farm</t>
        </r>
      </text>
    </comment>
    <comment ref="C11" authorId="0" shapeId="0" xr:uid="{00000000-0006-0000-0100-000002000000}">
      <text>
        <r>
          <rPr>
            <sz val="8"/>
            <color indexed="81"/>
            <rFont val="Tahoma"/>
            <family val="2"/>
          </rPr>
          <t>Defined in terms of calendar seasons (Spring - September, October, November. Summer - December, January, February. Autumn - March, April, May. Winter - June, July, August)</t>
        </r>
      </text>
    </comment>
    <comment ref="B12" authorId="1" shapeId="0" xr:uid="{00000000-0006-0000-0100-000003000000}">
      <text>
        <r>
          <rPr>
            <sz val="8"/>
            <color indexed="81"/>
            <rFont val="Tahoma"/>
            <family val="2"/>
          </rPr>
          <t>Insert the number of animals in each category.</t>
        </r>
      </text>
    </comment>
    <comment ref="B18" authorId="1" shapeId="0" xr:uid="{00000000-0006-0000-0100-000004000000}">
      <text>
        <r>
          <rPr>
            <sz val="8"/>
            <color indexed="81"/>
            <rFont val="Tahoma"/>
            <family val="2"/>
          </rPr>
          <t xml:space="preserve">Specify the average liveweight of your herd for each category.
The estimated weight of an animal by season. </t>
        </r>
      </text>
    </comment>
    <comment ref="B24" authorId="1" shapeId="0" xr:uid="{00000000-0006-0000-0100-000005000000}">
      <text>
        <r>
          <rPr>
            <sz val="8"/>
            <color indexed="81"/>
            <rFont val="Tahoma"/>
            <family val="2"/>
          </rPr>
          <t>Insert the likely average daily liveweight gain for each class of animal in the herd.
This is an estimate of the expected weight gain of an animal in a particular class of livestock over a season, expressed in kilograms per day. Where climatic conditions are particularly harsh and where feed quality is poor, liveweight loss will occur.</t>
        </r>
      </text>
    </comment>
    <comment ref="B30" authorId="0" shapeId="0" xr:uid="{00000000-0006-0000-0100-000006000000}">
      <text>
        <r>
          <rPr>
            <sz val="8"/>
            <color indexed="81"/>
            <rFont val="Tahoma"/>
            <family val="2"/>
          </rPr>
          <t>Enter the CP in the feed eaten, not on offer</t>
        </r>
      </text>
    </comment>
    <comment ref="B36" authorId="2" shapeId="0" xr:uid="{00000000-0006-0000-0100-000007000000}">
      <text>
        <r>
          <rPr>
            <sz val="8"/>
            <color indexed="81"/>
            <rFont val="Tahoma"/>
            <family val="2"/>
          </rPr>
          <t>Enter the DMD in the feed eaten, not on offer</t>
        </r>
      </text>
    </comment>
    <comment ref="B42" authorId="0" shapeId="0" xr:uid="{00000000-0006-0000-0100-000008000000}">
      <text>
        <r>
          <rPr>
            <sz val="8"/>
            <color indexed="81"/>
            <rFont val="Tahoma"/>
            <family val="2"/>
          </rPr>
          <t>Insert the average seasonal milk production for milking cows in kg/head/day (or annual yield/no of milking cows/365 days)</t>
        </r>
      </text>
    </comment>
    <comment ref="B49" authorId="1" shapeId="0" xr:uid="{00000000-0006-0000-0100-000009000000}">
      <text>
        <r>
          <rPr>
            <sz val="8"/>
            <color indexed="81"/>
            <rFont val="Tahoma"/>
            <family val="2"/>
          </rPr>
          <t>The total area of cropping land that received N fertiliser</t>
        </r>
      </text>
    </comment>
    <comment ref="B50" authorId="1" shapeId="0" xr:uid="{00000000-0006-0000-0100-00000A000000}">
      <text>
        <r>
          <rPr>
            <sz val="8"/>
            <color indexed="81"/>
            <rFont val="Tahoma"/>
            <family val="2"/>
          </rPr>
          <t>Total area of pastures that received N fertiliser</t>
        </r>
      </text>
    </comment>
    <comment ref="B53" authorId="0" shapeId="0" xr:uid="{00000000-0006-0000-0100-00000B000000}">
      <text>
        <r>
          <rPr>
            <sz val="8"/>
            <color indexed="81"/>
            <rFont val="Tahoma"/>
            <family val="2"/>
          </rPr>
          <t>Amount of Nitrogen fertiliser applied on crops (in kg N/ha) - remember that urea is 46%N and DAP is 18% N etc. i.e. 10 tonnes of urea = 10000*46/100 kg N</t>
        </r>
      </text>
    </comment>
    <comment ref="B60" authorId="0" shapeId="0" xr:uid="{00000000-0006-0000-0100-00000C000000}">
      <text>
        <r>
          <rPr>
            <sz val="8"/>
            <color indexed="81"/>
            <rFont val="Tahoma"/>
            <family val="2"/>
          </rPr>
          <t>Amount of Nitrogen fertiliser applied on pastures (in kg N/ha) - remember that urea is 46%N and DAP is 18% N etc. i.e. 10 tonnes of urea = 10000*46/100 kg N</t>
        </r>
      </text>
    </comment>
    <comment ref="B65" authorId="3" shapeId="0" xr:uid="{48F21E36-B66F-42B6-94FB-D1204F130D45}">
      <text>
        <r>
          <rPr>
            <b/>
            <sz val="9"/>
            <color indexed="81"/>
            <rFont val="Tahoma"/>
            <family val="2"/>
          </rPr>
          <t>Annabelle Ekonomou:</t>
        </r>
        <r>
          <rPr>
            <sz val="9"/>
            <color indexed="81"/>
            <rFont val="Tahoma"/>
            <family val="2"/>
          </rPr>
          <t xml:space="preserve">
Sewage sludge removed</t>
        </r>
      </text>
    </comment>
    <comment ref="B66" authorId="0" shapeId="0" xr:uid="{00000000-0006-0000-0100-00000F000000}">
      <text>
        <r>
          <rPr>
            <sz val="8"/>
            <color indexed="8"/>
            <rFont val="Tahoma"/>
            <family val="2"/>
          </rPr>
          <t xml:space="preserve">Total amount </t>
        </r>
        <r>
          <rPr>
            <b/>
            <sz val="8"/>
            <color indexed="8"/>
            <rFont val="Tahoma"/>
            <family val="2"/>
          </rPr>
          <t xml:space="preserve">UREA </t>
        </r>
        <r>
          <rPr>
            <sz val="8"/>
            <color indexed="8"/>
            <rFont val="Tahoma"/>
            <family val="2"/>
          </rPr>
          <t xml:space="preserve">applied as </t>
        </r>
        <r>
          <rPr>
            <b/>
            <sz val="8"/>
            <color indexed="8"/>
            <rFont val="Tahoma"/>
            <family val="2"/>
          </rPr>
          <t>product 
Note</t>
        </r>
        <r>
          <rPr>
            <sz val="8"/>
            <color indexed="8"/>
            <rFont val="Tahoma"/>
            <family val="2"/>
          </rPr>
          <t xml:space="preserve"> this calculation is for CO2 embedded emissions from the urea product, not N2O which is calculated above
</t>
        </r>
      </text>
    </comment>
    <comment ref="B67" authorId="0" shapeId="0" xr:uid="{00000000-0006-0000-0100-000010000000}">
      <text>
        <r>
          <rPr>
            <sz val="8"/>
            <color indexed="81"/>
            <rFont val="Tahoma"/>
            <family val="2"/>
          </rPr>
          <t xml:space="preserve">Total amount UREA applied as product 
Note this calculation is for CO2 embedded emissions from the urea product, not N2O which is calculated above
</t>
        </r>
      </text>
    </comment>
    <comment ref="C68" authorId="4" shapeId="0" xr:uid="{20C195D0-F646-415E-B8FF-6BDCD2BD3198}">
      <text>
        <r>
          <rPr>
            <sz val="9"/>
            <color rgb="FF000000"/>
            <rFont val="Tahoma"/>
            <family val="2"/>
          </rPr>
          <t>Select the most suitable components of the applied fertilizer</t>
        </r>
      </text>
    </comment>
    <comment ref="B77" authorId="0" shapeId="0" xr:uid="{6734416B-5E1E-4318-B363-00B193008605}">
      <text>
        <r>
          <rPr>
            <sz val="8"/>
            <color indexed="81"/>
            <rFont val="Tahoma"/>
            <family val="2"/>
          </rPr>
          <t>What was your total annual electricity bill for the year in KWh?</t>
        </r>
      </text>
    </comment>
    <comment ref="B79" authorId="0" shapeId="0" xr:uid="{00000000-0006-0000-0100-000012000000}">
      <text>
        <r>
          <rPr>
            <sz val="8"/>
            <color indexed="81"/>
            <rFont val="Tahoma"/>
            <family val="2"/>
          </rPr>
          <t>How many litres of diesel did the farm use last year?</t>
        </r>
      </text>
    </comment>
    <comment ref="D94" authorId="3" shapeId="0" xr:uid="{0256018E-6179-4DAF-9E1A-9EB129201394}">
      <text>
        <r>
          <rPr>
            <b/>
            <sz val="9"/>
            <color indexed="81"/>
            <rFont val="Tahoma"/>
            <family val="2"/>
          </rPr>
          <t>Annabelle Ekonomou:</t>
        </r>
        <r>
          <rPr>
            <sz val="9"/>
            <color indexed="81"/>
            <rFont val="Tahoma"/>
            <family val="2"/>
          </rPr>
          <t xml:space="preserve">
Update this value if otherwise known</t>
        </r>
      </text>
    </comment>
    <comment ref="B97" authorId="0" shapeId="0" xr:uid="{00000000-0006-0000-0100-000014000000}">
      <text>
        <r>
          <rPr>
            <sz val="8"/>
            <color indexed="81"/>
            <rFont val="Tahoma"/>
            <family val="2"/>
          </rPr>
          <t>Enter your manure management data for milkers.
Enter zero (0) for the category that is not applicable to your farm</t>
        </r>
      </text>
    </comment>
    <comment ref="C97" authorId="0" shapeId="0" xr:uid="{00000000-0006-0000-0100-000015000000}">
      <text>
        <r>
          <rPr>
            <sz val="8"/>
            <color indexed="81"/>
            <rFont val="Tahoma"/>
            <family val="2"/>
          </rPr>
          <t>Voided at pasture (%)</t>
        </r>
      </text>
    </comment>
    <comment ref="D97" authorId="0" shapeId="0" xr:uid="{00000000-0006-0000-0100-000016000000}">
      <text>
        <r>
          <rPr>
            <sz val="8"/>
            <color indexed="81"/>
            <rFont val="Tahoma"/>
            <family val="2"/>
          </rPr>
          <t>Lagoon (%)
Manure in a liquid form is stored in such a way as to create anaerobic conditions. Typically, almost all of the available organic matter of the waste will be converted into methane in the anaerobic situation. In order to prevent emissions escaping into the atmosphere, it is possible to cover these lagoons, collect the methane gas produced and burn it as a renewable fuel.</t>
        </r>
      </text>
    </comment>
    <comment ref="E97" authorId="0" shapeId="0" xr:uid="{00000000-0006-0000-0100-000017000000}">
      <text>
        <r>
          <rPr>
            <sz val="8"/>
            <color indexed="81"/>
            <rFont val="Tahoma"/>
            <family val="2"/>
          </rPr>
          <t>Daily spread (%)</t>
        </r>
      </text>
    </comment>
    <comment ref="F97" authorId="0" shapeId="0" xr:uid="{00000000-0006-0000-0100-000018000000}">
      <text>
        <r>
          <rPr>
            <sz val="8"/>
            <color indexed="81"/>
            <rFont val="Tahoma"/>
            <family val="2"/>
          </rPr>
          <t>solid storage (%)</t>
        </r>
      </text>
    </comment>
    <comment ref="G97" authorId="0" shapeId="0" xr:uid="{00000000-0006-0000-0100-000019000000}">
      <text>
        <r>
          <rPr>
            <sz val="8"/>
            <color indexed="81"/>
            <rFont val="Tahoma"/>
            <family val="2"/>
          </rPr>
          <t>Solid Storage (%)</t>
        </r>
      </text>
    </comment>
    <comment ref="B98" authorId="0" shapeId="0" xr:uid="{00000000-0006-0000-0100-00001A000000}">
      <text>
        <r>
          <rPr>
            <sz val="8"/>
            <color indexed="81"/>
            <rFont val="Tahoma"/>
            <family val="2"/>
          </rPr>
          <t>Enter your manure management data for other dairy cows 
Enter zero (0) for the category that is not applicable to your farm</t>
        </r>
      </text>
    </comment>
    <comment ref="B112" authorId="4" shapeId="0" xr:uid="{E4BB27CE-1C66-4146-BEEF-0080F9EDEC91}">
      <text>
        <r>
          <rPr>
            <b/>
            <sz val="8"/>
            <color indexed="81"/>
            <rFont val="Tahoma"/>
            <family val="2"/>
          </rPr>
          <t>Milk solids are estimated seasonally using the following formula:
Milk Solids = (Milk Production × Season) / Milk Volume Specific Gravity × (Sum of Protein and Fat Percentages).
*Milk Volume Specific Gravity = 1.03 = This step converts the milk volume (in liters) to a weight-based measure (in kilograms).
You can adjust the protein and fat percentages if these values are known.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Chris Taylor</author>
  </authors>
  <commentList>
    <comment ref="R28" authorId="0" shapeId="0" xr:uid="{00000000-0006-0000-0200-000001000000}">
      <text>
        <r>
          <rPr>
            <b/>
            <sz val="9"/>
            <color indexed="81"/>
            <rFont val="Arial"/>
            <family val="2"/>
          </rPr>
          <t>Chris Taylor:</t>
        </r>
        <r>
          <rPr>
            <sz val="9"/>
            <color indexed="81"/>
            <rFont val="Arial"/>
            <family val="2"/>
          </rPr>
          <t xml:space="preserve">
Clairfy pre-weaned calves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Chris Taylor</author>
  </authors>
  <commentList>
    <comment ref="R49" authorId="0" shapeId="0" xr:uid="{00000000-0006-0000-0300-000001000000}">
      <text>
        <r>
          <rPr>
            <b/>
            <sz val="9"/>
            <color indexed="81"/>
            <rFont val="Arial"/>
            <family val="2"/>
          </rPr>
          <t>Chris Taylor:</t>
        </r>
        <r>
          <rPr>
            <sz val="9"/>
            <color indexed="81"/>
            <rFont val="Arial"/>
            <family val="2"/>
          </rPr>
          <t xml:space="preserve">
Clarify MPW</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Maria Lopez Peralta</author>
  </authors>
  <commentList>
    <comment ref="D68" authorId="0" shapeId="0" xr:uid="{06B9F007-2240-48C9-87EC-A35290ED932B}">
      <text>
        <r>
          <rPr>
            <b/>
            <sz val="9"/>
            <color rgb="FF000000"/>
            <rFont val="Tahoma"/>
            <family val="2"/>
          </rPr>
          <t>Selected NO (Less than)</t>
        </r>
      </text>
    </comment>
    <comment ref="E68" authorId="0" shapeId="0" xr:uid="{9391276F-AC79-4EE3-9FC2-FFAE795C24C5}">
      <text>
        <r>
          <rPr>
            <b/>
            <sz val="9"/>
            <color indexed="81"/>
            <rFont val="Tahoma"/>
            <family val="2"/>
          </rPr>
          <t>Selected YES (Greater than)</t>
        </r>
      </text>
    </comment>
    <comment ref="M191" authorId="0" shapeId="0" xr:uid="{A61F5E6F-9332-4E88-A56C-35E26A7C77FE}">
      <text>
        <r>
          <rPr>
            <b/>
            <sz val="12"/>
            <color indexed="81"/>
            <rFont val="Tahoma"/>
            <family val="2"/>
          </rPr>
          <t>0.02 (Gg N/Gg applied) is the correct value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Maria Lopez Peralta</author>
  </authors>
  <commentList>
    <comment ref="E20" authorId="0" shapeId="0" xr:uid="{BFF7DB77-202B-4069-8F95-679AAD8B6B62}">
      <text>
        <r>
          <rPr>
            <sz val="9"/>
            <color indexed="81"/>
            <rFont val="Tahoma"/>
            <family val="2"/>
          </rPr>
          <t xml:space="preserve">Please note that the value in this cell accounts for both crushing and mining. However, in the case of limesand, which doesn't involve crushing, users should be aware that they need to specify the mining energy separately to estimate pre-farm emissions (kgCO2/kg limesand). </t>
        </r>
      </text>
    </comment>
  </commentList>
</comments>
</file>

<file path=xl/sharedStrings.xml><?xml version="1.0" encoding="utf-8"?>
<sst xmlns="http://schemas.openxmlformats.org/spreadsheetml/2006/main" count="5224" uniqueCount="1497">
  <si>
    <t>Dairy Greenhouse Accounting Framework</t>
  </si>
  <si>
    <t>Outputs</t>
  </si>
  <si>
    <r>
      <t>t CO</t>
    </r>
    <r>
      <rPr>
        <b/>
        <vertAlign val="subscript"/>
        <sz val="11"/>
        <rFont val="Times New Roman"/>
        <family val="1"/>
      </rPr>
      <t>2</t>
    </r>
    <r>
      <rPr>
        <b/>
        <sz val="11"/>
        <rFont val="Times New Roman"/>
        <family val="1"/>
      </rPr>
      <t>e/farm</t>
    </r>
  </si>
  <si>
    <t>Summary of Scope 1</t>
  </si>
  <si>
    <t>t CO2e/farm</t>
  </si>
  <si>
    <t>Scope 1 Emissions (on-farm)</t>
  </si>
  <si>
    <t>t CO2e</t>
  </si>
  <si>
    <r>
      <t>CO</t>
    </r>
    <r>
      <rPr>
        <vertAlign val="subscript"/>
        <sz val="11"/>
        <rFont val="Times New Roman"/>
        <family val="1"/>
      </rPr>
      <t>2</t>
    </r>
    <r>
      <rPr>
        <sz val="11"/>
        <rFont val="Times New Roman"/>
        <family val="1"/>
      </rPr>
      <t xml:space="preserve"> - Fuel</t>
    </r>
  </si>
  <si>
    <r>
      <t>CO</t>
    </r>
    <r>
      <rPr>
        <vertAlign val="subscript"/>
        <sz val="11"/>
        <color indexed="8"/>
        <rFont val="Times New Roman"/>
        <family val="1"/>
      </rPr>
      <t>2</t>
    </r>
  </si>
  <si>
    <t>Enteric methane</t>
  </si>
  <si>
    <r>
      <t>CO</t>
    </r>
    <r>
      <rPr>
        <vertAlign val="subscript"/>
        <sz val="11"/>
        <rFont val="Times New Roman"/>
        <family val="1"/>
      </rPr>
      <t>2</t>
    </r>
    <r>
      <rPr>
        <sz val="11"/>
        <rFont val="Times New Roman"/>
        <family val="1"/>
      </rPr>
      <t xml:space="preserve"> - Lime</t>
    </r>
  </si>
  <si>
    <r>
      <t>CH</t>
    </r>
    <r>
      <rPr>
        <vertAlign val="subscript"/>
        <sz val="11"/>
        <color indexed="8"/>
        <rFont val="Times New Roman"/>
        <family val="1"/>
      </rPr>
      <t>4</t>
    </r>
  </si>
  <si>
    <t>Manure</t>
  </si>
  <si>
    <r>
      <t>CO</t>
    </r>
    <r>
      <rPr>
        <vertAlign val="subscript"/>
        <sz val="11"/>
        <rFont val="Times New Roman"/>
        <family val="1"/>
      </rPr>
      <t>2</t>
    </r>
    <r>
      <rPr>
        <sz val="11"/>
        <rFont val="Times New Roman"/>
        <family val="1"/>
      </rPr>
      <t xml:space="preserve"> - Urea</t>
    </r>
  </si>
  <si>
    <r>
      <t>N</t>
    </r>
    <r>
      <rPr>
        <vertAlign val="subscript"/>
        <sz val="11"/>
        <color indexed="8"/>
        <rFont val="Times New Roman"/>
        <family val="1"/>
      </rPr>
      <t>2</t>
    </r>
    <r>
      <rPr>
        <sz val="11"/>
        <color indexed="8"/>
        <rFont val="Times New Roman"/>
        <family val="1"/>
      </rPr>
      <t>O</t>
    </r>
  </si>
  <si>
    <t>Fertiliser (Direct)</t>
  </si>
  <si>
    <r>
      <t>CO</t>
    </r>
    <r>
      <rPr>
        <vertAlign val="subscript"/>
        <sz val="11"/>
        <rFont val="Times New Roman"/>
        <family val="1"/>
      </rPr>
      <t>2</t>
    </r>
    <r>
      <rPr>
        <sz val="11"/>
        <rFont val="Times New Roman"/>
        <family val="1"/>
      </rPr>
      <t xml:space="preserve"> - Transport</t>
    </r>
  </si>
  <si>
    <t>Fertiliser (Indirect)</t>
  </si>
  <si>
    <r>
      <t>CH</t>
    </r>
    <r>
      <rPr>
        <vertAlign val="subscript"/>
        <sz val="11"/>
        <rFont val="Times New Roman"/>
        <family val="1"/>
      </rPr>
      <t>4</t>
    </r>
    <r>
      <rPr>
        <sz val="11"/>
        <rFont val="Times New Roman"/>
        <family val="1"/>
      </rPr>
      <t xml:space="preserve"> - Fuel</t>
    </r>
  </si>
  <si>
    <t>Lime application</t>
  </si>
  <si>
    <r>
      <t>CH</t>
    </r>
    <r>
      <rPr>
        <vertAlign val="subscript"/>
        <sz val="11"/>
        <rFont val="Times New Roman"/>
        <family val="1"/>
      </rPr>
      <t>4</t>
    </r>
    <r>
      <rPr>
        <sz val="11"/>
        <rFont val="Times New Roman"/>
        <family val="1"/>
      </rPr>
      <t xml:space="preserve"> - Transport</t>
    </r>
  </si>
  <si>
    <t>Fuel (Scope 1)</t>
  </si>
  <si>
    <r>
      <t>CH</t>
    </r>
    <r>
      <rPr>
        <vertAlign val="subscript"/>
        <sz val="11"/>
        <rFont val="Times New Roman"/>
        <family val="1"/>
      </rPr>
      <t>4</t>
    </r>
    <r>
      <rPr>
        <sz val="11"/>
        <rFont val="Times New Roman"/>
        <family val="1"/>
      </rPr>
      <t xml:space="preserve"> - Enteric fermentation</t>
    </r>
  </si>
  <si>
    <t>Electricity (Scope 2)</t>
  </si>
  <si>
    <r>
      <t>CH</t>
    </r>
    <r>
      <rPr>
        <vertAlign val="subscript"/>
        <sz val="11"/>
        <rFont val="Times New Roman"/>
        <family val="1"/>
      </rPr>
      <t>4</t>
    </r>
    <r>
      <rPr>
        <sz val="11"/>
        <rFont val="Times New Roman"/>
        <family val="1"/>
      </rPr>
      <t xml:space="preserve"> - Manure Management</t>
    </r>
  </si>
  <si>
    <t>Pre-farm emissions</t>
  </si>
  <si>
    <r>
      <t>N</t>
    </r>
    <r>
      <rPr>
        <vertAlign val="subscript"/>
        <sz val="11"/>
        <rFont val="Times New Roman"/>
        <family val="1"/>
      </rPr>
      <t>2</t>
    </r>
    <r>
      <rPr>
        <sz val="11"/>
        <rFont val="Times New Roman"/>
        <family val="1"/>
      </rPr>
      <t>O - Atmospheric Deposition</t>
    </r>
  </si>
  <si>
    <t>Urea application</t>
  </si>
  <si>
    <r>
      <t>N</t>
    </r>
    <r>
      <rPr>
        <vertAlign val="subscript"/>
        <sz val="11"/>
        <rFont val="Times New Roman"/>
        <family val="1"/>
      </rPr>
      <t>2</t>
    </r>
    <r>
      <rPr>
        <sz val="11"/>
        <rFont val="Times New Roman"/>
        <family val="1"/>
      </rPr>
      <t>O - Manure management</t>
    </r>
  </si>
  <si>
    <r>
      <t>N</t>
    </r>
    <r>
      <rPr>
        <vertAlign val="subscript"/>
        <sz val="11"/>
        <rFont val="Times New Roman"/>
        <family val="1"/>
      </rPr>
      <t>2</t>
    </r>
    <r>
      <rPr>
        <sz val="11"/>
        <rFont val="Times New Roman"/>
        <family val="1"/>
      </rPr>
      <t>O - Animal waste</t>
    </r>
  </si>
  <si>
    <r>
      <t>N</t>
    </r>
    <r>
      <rPr>
        <vertAlign val="subscript"/>
        <sz val="11"/>
        <rFont val="Times New Roman"/>
        <family val="1"/>
      </rPr>
      <t>2</t>
    </r>
    <r>
      <rPr>
        <sz val="11"/>
        <rFont val="Times New Roman"/>
        <family val="1"/>
      </rPr>
      <t>O - Direct fertiliser</t>
    </r>
  </si>
  <si>
    <r>
      <t>N</t>
    </r>
    <r>
      <rPr>
        <vertAlign val="subscript"/>
        <sz val="11"/>
        <rFont val="Times New Roman"/>
        <family val="1"/>
      </rPr>
      <t>2</t>
    </r>
    <r>
      <rPr>
        <sz val="11"/>
        <rFont val="Times New Roman"/>
        <family val="1"/>
      </rPr>
      <t>O - Urine and Dung</t>
    </r>
  </si>
  <si>
    <r>
      <t>N</t>
    </r>
    <r>
      <rPr>
        <vertAlign val="subscript"/>
        <sz val="11"/>
        <rFont val="Times New Roman"/>
        <family val="1"/>
      </rPr>
      <t>2</t>
    </r>
    <r>
      <rPr>
        <sz val="11"/>
        <rFont val="Times New Roman"/>
        <family val="1"/>
      </rPr>
      <t>O - Leaching and Runoff</t>
    </r>
  </si>
  <si>
    <r>
      <t>N</t>
    </r>
    <r>
      <rPr>
        <vertAlign val="subscript"/>
        <sz val="11"/>
        <rFont val="Times New Roman"/>
        <family val="1"/>
      </rPr>
      <t>2</t>
    </r>
    <r>
      <rPr>
        <sz val="11"/>
        <rFont val="Times New Roman"/>
        <family val="1"/>
      </rPr>
      <t xml:space="preserve">O - Fuel </t>
    </r>
  </si>
  <si>
    <r>
      <t>N</t>
    </r>
    <r>
      <rPr>
        <vertAlign val="subscript"/>
        <sz val="11"/>
        <rFont val="Times New Roman"/>
        <family val="1"/>
      </rPr>
      <t>2</t>
    </r>
    <r>
      <rPr>
        <sz val="11"/>
        <rFont val="Times New Roman"/>
        <family val="1"/>
      </rPr>
      <t xml:space="preserve">O - Transport </t>
    </r>
  </si>
  <si>
    <t>Scope 1 Total</t>
  </si>
  <si>
    <t>Scope 2 Emissions (off-farm)</t>
  </si>
  <si>
    <t xml:space="preserve">Electricity </t>
  </si>
  <si>
    <t xml:space="preserve">Scope 2 Total </t>
  </si>
  <si>
    <t>Scope 3 Emissions (pre-farm)</t>
  </si>
  <si>
    <t>Fertiliser</t>
  </si>
  <si>
    <t>Purchased feed</t>
  </si>
  <si>
    <t>Herbicides/pesticides</t>
  </si>
  <si>
    <t>Fuel</t>
  </si>
  <si>
    <t>Lime</t>
  </si>
  <si>
    <t xml:space="preserve">Scope 3 Total </t>
  </si>
  <si>
    <t xml:space="preserve">Carbon Sequestration </t>
  </si>
  <si>
    <t>Carbon sequestration in soils (enter if you know)</t>
  </si>
  <si>
    <t>Carbon sequestration in trees</t>
  </si>
  <si>
    <t>Net Farm Emissions</t>
  </si>
  <si>
    <t xml:space="preserve">Emissions intensity </t>
  </si>
  <si>
    <t>Enter your farm data for each animal class and season</t>
  </si>
  <si>
    <t>Farm Name:</t>
  </si>
  <si>
    <t>Joe Bloggs</t>
  </si>
  <si>
    <t>Choose your region in Australia</t>
  </si>
  <si>
    <t>Production System</t>
  </si>
  <si>
    <r>
      <rPr>
        <b/>
        <sz val="12"/>
        <rFont val="Times New Roman"/>
        <family val="1"/>
      </rPr>
      <t>Please answer this question</t>
    </r>
    <r>
      <rPr>
        <sz val="12"/>
        <rFont val="Times New Roman"/>
        <family val="1"/>
      </rPr>
      <t xml:space="preserve"> - Does your farm get enough rainfall to drain through the soil profile i.e. typically above 600mm</t>
    </r>
  </si>
  <si>
    <t>Milking Cows</t>
  </si>
  <si>
    <t xml:space="preserve">Heifers &gt;1 </t>
  </si>
  <si>
    <t xml:space="preserve">Heifers &lt;1 </t>
  </si>
  <si>
    <t>Dairy Bulls&gt;1</t>
  </si>
  <si>
    <t>Dairy Bulls&lt;1</t>
  </si>
  <si>
    <t>Units</t>
  </si>
  <si>
    <t>Seasons</t>
  </si>
  <si>
    <t>Livestock numbers</t>
  </si>
  <si>
    <t>Spring</t>
  </si>
  <si>
    <t>head</t>
  </si>
  <si>
    <t>Summer</t>
  </si>
  <si>
    <t>Autumn</t>
  </si>
  <si>
    <t>Winter</t>
  </si>
  <si>
    <t>Average</t>
  </si>
  <si>
    <t>Liveweight</t>
  </si>
  <si>
    <t>kg/head</t>
  </si>
  <si>
    <t>Live weight gain (LWG)</t>
  </si>
  <si>
    <t>kg/day</t>
  </si>
  <si>
    <t>Crude protein (CP) content of  feed</t>
  </si>
  <si>
    <t>%</t>
  </si>
  <si>
    <t>Dry matter digestibility (DMD)</t>
  </si>
  <si>
    <t>Milk production (MP)</t>
  </si>
  <si>
    <t>L/day/head</t>
  </si>
  <si>
    <t>Dryland</t>
  </si>
  <si>
    <t>Irrigated</t>
  </si>
  <si>
    <t>Area cropped</t>
  </si>
  <si>
    <t>ha</t>
  </si>
  <si>
    <t>Area Improved Pasture</t>
  </si>
  <si>
    <t>N fertiliser crops</t>
  </si>
  <si>
    <t>kg N/ha</t>
  </si>
  <si>
    <t>Total</t>
  </si>
  <si>
    <t>N fertiliser pastures</t>
  </si>
  <si>
    <t>Urea Fertiliser Crops (enter as tonnes of urea)</t>
  </si>
  <si>
    <t>tonnes  Urea/Farm</t>
  </si>
  <si>
    <t>Urea Fertiliser Pasture (enter as tonnes of urea)</t>
  </si>
  <si>
    <t>Other N fertiliser</t>
  </si>
  <si>
    <t>Diammonium Phosphate (DAP)</t>
  </si>
  <si>
    <t>Limestone applied to soils</t>
  </si>
  <si>
    <t>Total for farm</t>
  </si>
  <si>
    <t>tonnes Lime</t>
  </si>
  <si>
    <t>Fraction</t>
  </si>
  <si>
    <t>Fraction (0 to 1)</t>
  </si>
  <si>
    <t>Single superphosphate</t>
  </si>
  <si>
    <t>tonnes/Farm</t>
  </si>
  <si>
    <t>Energy and Fuel</t>
  </si>
  <si>
    <t>Electricity Source</t>
  </si>
  <si>
    <t>Annual Electricity Use (State Grid)</t>
  </si>
  <si>
    <t>KWh</t>
  </si>
  <si>
    <t>If some renewable energy is used, what % of total electricity use is drawn from this source?</t>
  </si>
  <si>
    <t>Percentage (0 to 100%)</t>
  </si>
  <si>
    <t>Annual Diesel Consumption</t>
  </si>
  <si>
    <t>litres/year</t>
  </si>
  <si>
    <t>Annual Petrol Consumption</t>
  </si>
  <si>
    <t>Annual LPG Consumption</t>
  </si>
  <si>
    <t>Grain purchased for Cattle Feed (all grains)</t>
  </si>
  <si>
    <t>tonnes</t>
  </si>
  <si>
    <t>Cotton Seed Purchased for Cattle Feed</t>
  </si>
  <si>
    <t>Hay Purchased for Cattle Feed</t>
  </si>
  <si>
    <t>Herbicide (Paraquat, Diquat, Glyphosate)</t>
  </si>
  <si>
    <t>L</t>
  </si>
  <si>
    <t xml:space="preserve">Herbicides/pesticides </t>
  </si>
  <si>
    <t>Transport</t>
  </si>
  <si>
    <t>Distance cattle transported between farms</t>
  </si>
  <si>
    <t>kms</t>
  </si>
  <si>
    <t>of the same business (not to market)</t>
  </si>
  <si>
    <t xml:space="preserve">Type of Truck used </t>
  </si>
  <si>
    <t>Trailer</t>
  </si>
  <si>
    <t>Allocation of emissions to red meat production</t>
  </si>
  <si>
    <t>Pasture</t>
  </si>
  <si>
    <t>Anaerobic Lagoon</t>
  </si>
  <si>
    <t>Sump and Dispersal</t>
  </si>
  <si>
    <t>Drain to Paddocks</t>
  </si>
  <si>
    <t>Soild Storage</t>
  </si>
  <si>
    <t>Manure management for milking cows</t>
  </si>
  <si>
    <t>% of all excreta</t>
  </si>
  <si>
    <t>Manure management for other dairy cows</t>
  </si>
  <si>
    <t>Lagoon</t>
  </si>
  <si>
    <t>Sump/dispersal</t>
  </si>
  <si>
    <t>Drain to paddock</t>
  </si>
  <si>
    <t>Solid storage</t>
  </si>
  <si>
    <t>Victoria</t>
  </si>
  <si>
    <t>New.South.Wales</t>
  </si>
  <si>
    <t>Tasmania</t>
  </si>
  <si>
    <t>Queensland</t>
  </si>
  <si>
    <t>South.Australia</t>
  </si>
  <si>
    <t>Western.Australia</t>
  </si>
  <si>
    <t>Northern.Territory</t>
  </si>
  <si>
    <t>Milk Solids</t>
  </si>
  <si>
    <t>kg MS/cow/season</t>
  </si>
  <si>
    <t>t MS/farm/season</t>
  </si>
  <si>
    <t>kg MS/cow/year</t>
  </si>
  <si>
    <t>t MS/farm/year</t>
  </si>
  <si>
    <t>Vegetation</t>
  </si>
  <si>
    <t>State</t>
  </si>
  <si>
    <t>NSW</t>
  </si>
  <si>
    <t>Region</t>
  </si>
  <si>
    <t>South Coast</t>
  </si>
  <si>
    <t>Species of Tree</t>
  </si>
  <si>
    <t>Tasmanian Blue Gum</t>
  </si>
  <si>
    <t>Soil Type</t>
  </si>
  <si>
    <t>Clay</t>
  </si>
  <si>
    <t>Area of Trees</t>
  </si>
  <si>
    <t>Age of Trees</t>
  </si>
  <si>
    <t>years</t>
  </si>
  <si>
    <t>WA</t>
  </si>
  <si>
    <t>Central Wheat Belt</t>
  </si>
  <si>
    <t>Mixed species (Environmental Plantings)</t>
  </si>
  <si>
    <t>Loams &amp; Clays</t>
  </si>
  <si>
    <t>SA</t>
  </si>
  <si>
    <t>Mid-North/Flinders</t>
  </si>
  <si>
    <t>Loamy Soils</t>
  </si>
  <si>
    <t>QLD</t>
  </si>
  <si>
    <t>Darling Downs/Burnett</t>
  </si>
  <si>
    <t>Hoop Pine</t>
  </si>
  <si>
    <t>Duplex Woodland</t>
  </si>
  <si>
    <t xml:space="preserve">Enteric methane production </t>
  </si>
  <si>
    <t>Data Input</t>
  </si>
  <si>
    <t>Methane Calculation</t>
  </si>
  <si>
    <t>Inventory reference</t>
  </si>
  <si>
    <t>Revised Inventory Reference</t>
  </si>
  <si>
    <t>Comment</t>
  </si>
  <si>
    <t>Revised Inventory Reference (2020)</t>
  </si>
  <si>
    <t>Revised Inventory Reference (2022)</t>
  </si>
  <si>
    <t xml:space="preserve">Livestock numbers </t>
  </si>
  <si>
    <t>Feed Intake</t>
  </si>
  <si>
    <t>I = (1.185 + 0.00454 x W - 0.0000026 x W^2 + 0.315 x LWG)^2 x MR + MI</t>
  </si>
  <si>
    <t>4A.1a_1</t>
  </si>
  <si>
    <t>3A.1a_1</t>
  </si>
  <si>
    <t>No change</t>
  </si>
  <si>
    <t>3.A.1a_1</t>
  </si>
  <si>
    <t>kg DM/head/day</t>
  </si>
  <si>
    <t>Additional intake for milk production</t>
  </si>
  <si>
    <t>MI = MP x NE / k / qm / 18.4</t>
  </si>
  <si>
    <t>MI = MP x 1.03 x 3.054 (MJ net energy/kg milk) / 0.6 / (0.00795 x DMD - 0.0014) / 18.4</t>
  </si>
  <si>
    <t>4A.1a_2</t>
  </si>
  <si>
    <t>3A.1a_2</t>
  </si>
  <si>
    <t>3.A.1a_2</t>
  </si>
  <si>
    <t>Daily Methane Yield (M)</t>
  </si>
  <si>
    <t>M = 20.7 x I/1000</t>
  </si>
  <si>
    <t>4A.1a_6</t>
  </si>
  <si>
    <t>3A.1a_3</t>
  </si>
  <si>
    <t>Amended</t>
  </si>
  <si>
    <t>3.A.1a_3</t>
  </si>
  <si>
    <t>kg CH4/head/day</t>
  </si>
  <si>
    <t>Milk Production (MP)</t>
  </si>
  <si>
    <t>Annual Australian methane production (Gg) for all classes of dairy cattle across all states and seasons</t>
  </si>
  <si>
    <t>E = ((N x M x 365) + (N x M X 281) + (N x NPW x 84) x 10^-6</t>
  </si>
  <si>
    <t>4A.1a_7</t>
  </si>
  <si>
    <t>3A.1a_4</t>
  </si>
  <si>
    <t>3A.1a_5</t>
  </si>
  <si>
    <t>3.A.1a_5</t>
  </si>
  <si>
    <t>MPW</t>
  </si>
  <si>
    <t>Gross Energy</t>
  </si>
  <si>
    <t>MJ/kg</t>
  </si>
  <si>
    <t>Gg CH4/farm/season</t>
  </si>
  <si>
    <t>MR (milk metabolic rate increase)</t>
  </si>
  <si>
    <t>Gg CH4/year/farm</t>
  </si>
  <si>
    <t xml:space="preserve">Total </t>
  </si>
  <si>
    <t>Gg CO2-e/year/farm</t>
  </si>
  <si>
    <t>Total Enteric Methane</t>
  </si>
  <si>
    <t>t CO2-e/year/farm</t>
  </si>
  <si>
    <t>Faecal methane production</t>
  </si>
  <si>
    <t>Revised Iventory Reference</t>
  </si>
  <si>
    <t>Livestock numbers (N)</t>
  </si>
  <si>
    <t xml:space="preserve">Volatile solids (VS) </t>
  </si>
  <si>
    <t>VS = (I x (1 - DMD) + (0.04 x I)) x (1 - A)</t>
  </si>
  <si>
    <t>4B.1a_1</t>
  </si>
  <si>
    <t>3B.1a_1</t>
  </si>
  <si>
    <t>3.B.1a_1</t>
  </si>
  <si>
    <t>kg/head/day</t>
  </si>
  <si>
    <t>Dry Matter Intake</t>
  </si>
  <si>
    <t>Methane production from manure</t>
  </si>
  <si>
    <t xml:space="preserve">M = VS x Bo x MCF x p </t>
  </si>
  <si>
    <t>4B.1a_2</t>
  </si>
  <si>
    <t>3B.1a_2</t>
  </si>
  <si>
    <t>3.B.1a_2</t>
  </si>
  <si>
    <t>MCF = Methane Conversion Factor</t>
  </si>
  <si>
    <t>(Table 5.A.6; Table 5.A.7)</t>
  </si>
  <si>
    <t>B = Emissions Potential</t>
  </si>
  <si>
    <t>p = Denisty of Methane</t>
  </si>
  <si>
    <t>Manure Management Systems  (MMS)</t>
  </si>
  <si>
    <t>Total emissions</t>
  </si>
  <si>
    <t>MMS = 1 Pasture</t>
  </si>
  <si>
    <t>MCF</t>
  </si>
  <si>
    <t>Ash content (A)</t>
  </si>
  <si>
    <t>fraction</t>
  </si>
  <si>
    <t>Emission potential (Bo)</t>
  </si>
  <si>
    <t>m3 CH4/kg VS</t>
  </si>
  <si>
    <t>Density of methane (p)</t>
  </si>
  <si>
    <t>kg/m3</t>
  </si>
  <si>
    <t>Emissions Potential of Methane</t>
  </si>
  <si>
    <t>CH4/kg VS</t>
  </si>
  <si>
    <t>MMS = 2 Anaerobic Lagoon</t>
  </si>
  <si>
    <t>State Reference</t>
  </si>
  <si>
    <t>Table 5.A.7 Dairy Cattle - Methane Conversion Factors (MCF)</t>
  </si>
  <si>
    <t>Pasture(a)</t>
  </si>
  <si>
    <t>Anaerobic lagoon</t>
  </si>
  <si>
    <t>Sump and disperal systems</t>
  </si>
  <si>
    <t>Drains to paddock</t>
  </si>
  <si>
    <t>Solid Storage</t>
  </si>
  <si>
    <t>ACT</t>
  </si>
  <si>
    <t>MMS = 3 Sump and Dispersal</t>
  </si>
  <si>
    <t>NT</t>
  </si>
  <si>
    <t>TAS</t>
  </si>
  <si>
    <t>MMS = 5 Drain to Paddocks</t>
  </si>
  <si>
    <t>VIC</t>
  </si>
  <si>
    <t>SW WA</t>
  </si>
  <si>
    <t>NW WA</t>
  </si>
  <si>
    <t>MMS = 8 Solid Storage</t>
  </si>
  <si>
    <t>Total emissions (E)</t>
  </si>
  <si>
    <t>The annual methane production (Gg) from the manure of dairy cattle</t>
  </si>
  <si>
    <t>E = ((N x M x 365) + (N x M X 281) + (N x MPW x 84) x 10^-6</t>
  </si>
  <si>
    <t>4B.1a_3</t>
  </si>
  <si>
    <t>3B.1a_3</t>
  </si>
  <si>
    <t>3.B.1a_3</t>
  </si>
  <si>
    <t>Grand total</t>
  </si>
  <si>
    <t>Gg CH4/farm/year</t>
  </si>
  <si>
    <t>Gg CO2-e/farm/year</t>
  </si>
  <si>
    <t>Total CH4 Manure</t>
  </si>
  <si>
    <t>t CO2-e/farm/year</t>
  </si>
  <si>
    <t>Nitrous Oxide production from different manure management systems (MMS)</t>
  </si>
  <si>
    <t>Faecal nitrous oxide calculation</t>
  </si>
  <si>
    <t>Revised Invenstory Reference</t>
  </si>
  <si>
    <t>Revised Invenstory Reference (2020)</t>
  </si>
  <si>
    <t>Revised Invenstory Reference (2022)</t>
  </si>
  <si>
    <t xml:space="preserve">Direct Nitrous Oxide Emissions </t>
  </si>
  <si>
    <t>The crude protein intake of dairy cattle</t>
  </si>
  <si>
    <t>CPI = I x CP</t>
  </si>
  <si>
    <t>4B.1a_4</t>
  </si>
  <si>
    <t>3B.1a_4</t>
  </si>
  <si>
    <t>3.B.1a_4</t>
  </si>
  <si>
    <t>Crude protein (CP) content of feed intake</t>
  </si>
  <si>
    <t>Intake relative to maintenance</t>
  </si>
  <si>
    <t>L = I / (1.185 + 0.00454 x W - 0.0000026 x W^2 + (0.315 x 0))^2xMR+MI</t>
  </si>
  <si>
    <t>4A.1b_4</t>
  </si>
  <si>
    <t>Not included</t>
  </si>
  <si>
    <t>From previous NGGI</t>
  </si>
  <si>
    <t xml:space="preserve">Ammended </t>
  </si>
  <si>
    <r>
      <t xml:space="preserve">*The intake of the animals relative to that needed for maintenance (L) is calculated as actual intake divided by maintenace intake (i.e., intake of non-lactating animal with liveweight gain </t>
    </r>
    <r>
      <rPr>
        <b/>
        <sz val="11"/>
        <color theme="1"/>
        <rFont val="Times New Roman"/>
        <family val="1"/>
      </rPr>
      <t>set to zero</t>
    </r>
    <r>
      <rPr>
        <sz val="11"/>
        <color theme="1"/>
        <rFont val="Times New Roman"/>
        <family val="1"/>
      </rPr>
      <t>)</t>
    </r>
  </si>
  <si>
    <t>(Addition of (MR) 'Increase in metabolic rate when producing milk' and (MI))</t>
  </si>
  <si>
    <r>
      <rPr>
        <b/>
        <sz val="12"/>
        <color theme="1"/>
        <rFont val="Times New Roman"/>
        <family val="1"/>
      </rPr>
      <t>W</t>
    </r>
    <r>
      <rPr>
        <sz val="12"/>
        <color theme="1"/>
        <rFont val="Times New Roman"/>
        <family val="1"/>
      </rPr>
      <t xml:space="preserve"> = Liveweight (kg)</t>
    </r>
  </si>
  <si>
    <r>
      <rPr>
        <b/>
        <sz val="12"/>
        <color theme="1"/>
        <rFont val="Times New Roman"/>
        <family val="1"/>
      </rPr>
      <t>LWG</t>
    </r>
    <r>
      <rPr>
        <sz val="12"/>
        <color theme="1"/>
        <rFont val="Times New Roman"/>
        <family val="1"/>
      </rPr>
      <t>= liveweight gain (kg/day)</t>
    </r>
  </si>
  <si>
    <r>
      <rPr>
        <b/>
        <sz val="12"/>
        <color theme="1"/>
        <rFont val="Times New Roman"/>
        <family val="1"/>
      </rPr>
      <t>MR</t>
    </r>
    <r>
      <rPr>
        <sz val="12"/>
        <color theme="1"/>
        <rFont val="Times New Roman"/>
        <family val="1"/>
      </rPr>
      <t xml:space="preserve"> = increase in metabolic rate when producing milk </t>
    </r>
  </si>
  <si>
    <t>ME from DMD</t>
  </si>
  <si>
    <t>MJ/kg DM</t>
  </si>
  <si>
    <t>Nitrogen retained (NR) by the body</t>
  </si>
  <si>
    <r>
      <t>NR = {(0.032 x (MP x 1.03/6.38)) + {0.212-0.008 x (L</t>
    </r>
    <r>
      <rPr>
        <b/>
        <vertAlign val="subscript"/>
        <sz val="12"/>
        <rFont val="Times New Roman"/>
        <family val="1"/>
      </rPr>
      <t xml:space="preserve"> </t>
    </r>
    <r>
      <rPr>
        <b/>
        <sz val="12"/>
        <rFont val="Times New Roman"/>
        <family val="1"/>
      </rPr>
      <t>- 2) - [(0.140 - 0.008 x (L</t>
    </r>
    <r>
      <rPr>
        <b/>
        <vertAlign val="subscript"/>
        <sz val="12"/>
        <rFont val="Times New Roman"/>
        <family val="1"/>
      </rPr>
      <t xml:space="preserve"> </t>
    </r>
    <r>
      <rPr>
        <b/>
        <sz val="12"/>
        <rFont val="Times New Roman"/>
        <family val="1"/>
      </rPr>
      <t>- 2)) / (1+exp x (-6 x (Z - 0.4)))]} x (LWG x 0.92)} /6.25</t>
    </r>
  </si>
  <si>
    <t>4B.1a_6</t>
  </si>
  <si>
    <t>3B.1a_5</t>
  </si>
  <si>
    <t>3.B.1a_5</t>
  </si>
  <si>
    <t>MP Conversion</t>
  </si>
  <si>
    <t>Litres/kg of Milk</t>
  </si>
  <si>
    <t xml:space="preserve">Table A5.5.1.3 Amended </t>
  </si>
  <si>
    <t>kg N/head/day</t>
  </si>
  <si>
    <t>Liveweight (W)</t>
  </si>
  <si>
    <t>Nitrogen excreted in faeces (F)</t>
  </si>
  <si>
    <t>F = {0.3 x (CPI x (1 - [(DMD + 10) / 100])) + 0.105 x (ME x I x 0.008) + (0.0152 x I)} / 6.25</t>
  </si>
  <si>
    <t>4B.1a_5</t>
  </si>
  <si>
    <t>3B.1a_6</t>
  </si>
  <si>
    <t>3.B.1a_6</t>
  </si>
  <si>
    <t xml:space="preserve">ME (Metabolisable energy) = 0.1604 x DMD - 1.037 </t>
  </si>
  <si>
    <t>Liveweight gain (LWG)</t>
  </si>
  <si>
    <t>1 / 6.25 = Factor for converting crude protein into nitrogen</t>
  </si>
  <si>
    <t>Nitrogen excreted in urine (U)</t>
  </si>
  <si>
    <r>
      <t>U = (CPI / 6.25) - NR - F - [(1.1 x 10^-4</t>
    </r>
    <r>
      <rPr>
        <b/>
        <vertAlign val="superscript"/>
        <sz val="12"/>
        <rFont val="Times New Roman"/>
        <family val="1"/>
      </rPr>
      <t xml:space="preserve"> </t>
    </r>
    <r>
      <rPr>
        <b/>
        <sz val="12"/>
        <rFont val="Times New Roman"/>
        <family val="1"/>
      </rPr>
      <t xml:space="preserve"> x W^0.75) / 6.25]</t>
    </r>
  </si>
  <si>
    <t>4B.1a_7</t>
  </si>
  <si>
    <t>3B.1a_7</t>
  </si>
  <si>
    <t>3.B.1a_7</t>
  </si>
  <si>
    <t>Relative size (Z)</t>
  </si>
  <si>
    <t xml:space="preserve">Total seasonal faecal (AF) nitrogen excreted </t>
  </si>
  <si>
    <t>AF = ∑ (91.25 x N x F) x 10^-6</t>
  </si>
  <si>
    <t>4B.1a_8a</t>
  </si>
  <si>
    <t>3B.1a_8a</t>
  </si>
  <si>
    <t>No Change</t>
  </si>
  <si>
    <t>3.B.1a_8a</t>
  </si>
  <si>
    <t>Gg N/farm/season</t>
  </si>
  <si>
    <t>Table A5.5.1.3 Dairy cattle – standard reference weights (kg)</t>
  </si>
  <si>
    <t>Time period</t>
  </si>
  <si>
    <t>Heifers &gt;1</t>
  </si>
  <si>
    <t>Heifers &lt;1</t>
  </si>
  <si>
    <t>Bulls &gt;1</t>
  </si>
  <si>
    <t>Bulls &lt;1</t>
  </si>
  <si>
    <t>1990-1994</t>
  </si>
  <si>
    <t>Total seasonal urinary (AU) nitrogen excreted</t>
  </si>
  <si>
    <t>AU = ∑ (91.25 x N x U) x 10^-6</t>
  </si>
  <si>
    <t>4B.1a_8b</t>
  </si>
  <si>
    <t>3B.1a_8b</t>
  </si>
  <si>
    <t>3.B.1a_8b</t>
  </si>
  <si>
    <t>1995-1999</t>
  </si>
  <si>
    <t>2000-2004</t>
  </si>
  <si>
    <t>2005-2009</t>
  </si>
  <si>
    <t>2010-2014</t>
  </si>
  <si>
    <t>2015-2019</t>
  </si>
  <si>
    <t>2020-2022</t>
  </si>
  <si>
    <t>Seasonal faecal and urinary nitrogen excreted (AE)</t>
  </si>
  <si>
    <t>AE =AF + AU</t>
  </si>
  <si>
    <t>Table 5.21 Nitrous oxide EFs for inorganic fertiliser</t>
  </si>
  <si>
    <t>Reference</t>
  </si>
  <si>
    <t>EF (&lt;600mm rain)</t>
  </si>
  <si>
    <t>EF (&gt;600mm rain)</t>
  </si>
  <si>
    <t>Property in orange zone</t>
  </si>
  <si>
    <t>Yes</t>
  </si>
  <si>
    <t xml:space="preserve">Annual Faecal (FN) and Urinary (UN) Total N </t>
  </si>
  <si>
    <t>FN = AF x MMS</t>
  </si>
  <si>
    <t>UN = AU x MMS</t>
  </si>
  <si>
    <t>4B.1a_9c</t>
  </si>
  <si>
    <t>3B.1a_9a,b</t>
  </si>
  <si>
    <t>Minor Amendment</t>
  </si>
  <si>
    <t>3.B.1a_9a,b</t>
  </si>
  <si>
    <t>Irrigated Pasture</t>
  </si>
  <si>
    <t>No</t>
  </si>
  <si>
    <t>Emission factor (EF) = N2O-N kg/N excreted for the different manure management systems</t>
  </si>
  <si>
    <t>Non-irrigated Pasture</t>
  </si>
  <si>
    <t>MMS = The fraction of AE that is managed in different manure management systems</t>
  </si>
  <si>
    <t>Irrigated Crop</t>
  </si>
  <si>
    <t>Non Irrigated Crop</t>
  </si>
  <si>
    <t xml:space="preserve">Fraction of Annual Faecal and Urinary </t>
  </si>
  <si>
    <t>Table 5.21</t>
  </si>
  <si>
    <t>Rainfall Zone Reference</t>
  </si>
  <si>
    <t>Production System EF</t>
  </si>
  <si>
    <t>The total emissions of nitrous oxide from different manure management systems (Total MMS)</t>
  </si>
  <si>
    <t>E = FN x EF x Cg</t>
  </si>
  <si>
    <t>E = UN x EF x Cg</t>
  </si>
  <si>
    <t>3B.1a_10a,b</t>
  </si>
  <si>
    <t>3.B.1a_10a,b</t>
  </si>
  <si>
    <t>Factor to convert elemental mass of N2O to molecular mass (Cg)</t>
  </si>
  <si>
    <t>Gg N2O/farm/season</t>
  </si>
  <si>
    <t>Table 5.A.9</t>
  </si>
  <si>
    <t>Table A5.5.1.9</t>
  </si>
  <si>
    <t>(EF) No change</t>
  </si>
  <si>
    <t>Emission Factor</t>
  </si>
  <si>
    <t>Gg N2O/farm/year</t>
  </si>
  <si>
    <t xml:space="preserve">Total Direct Nitrous Oxide Emissions </t>
  </si>
  <si>
    <t xml:space="preserve">Indirect Nitrous Oxide Emissions </t>
  </si>
  <si>
    <t>Atmospheric Deposition</t>
  </si>
  <si>
    <t>MN = ((FN + UN) x FracGASM)</t>
  </si>
  <si>
    <t>3B.5a_1</t>
  </si>
  <si>
    <t>New</t>
  </si>
  <si>
    <t>3.B.5a_1</t>
  </si>
  <si>
    <t>FracGASM</t>
  </si>
  <si>
    <t>Total emissions (MN)</t>
  </si>
  <si>
    <t>E = MNatmos x EF X Cg</t>
  </si>
  <si>
    <t>3B.5a_2</t>
  </si>
  <si>
    <t>3.B.5a_2</t>
  </si>
  <si>
    <t>Gg N2O-N/Gg N</t>
  </si>
  <si>
    <t>Cg</t>
  </si>
  <si>
    <t>Gg N2O/farm</t>
  </si>
  <si>
    <t>Leaching and Run off for Solid Storage</t>
  </si>
  <si>
    <t>MN = ((FN + UN) x FracWET x FracLEACH</t>
  </si>
  <si>
    <t>3B.5a_3</t>
  </si>
  <si>
    <t>Ammended FracLEACH updated</t>
  </si>
  <si>
    <t>3.B.5a_3</t>
  </si>
  <si>
    <t>FracLEACH_MS = 0.24 (2022 - Confirmed misprint)</t>
  </si>
  <si>
    <t>FracWET</t>
  </si>
  <si>
    <t>FractLEACH</t>
  </si>
  <si>
    <t>Gg N/Gg Applied</t>
  </si>
  <si>
    <t>E = MN x EF x Cg</t>
  </si>
  <si>
    <t>3B.5a_4</t>
  </si>
  <si>
    <t>Ammended EF updated</t>
  </si>
  <si>
    <t>3.B.5a_4</t>
  </si>
  <si>
    <t xml:space="preserve">EF </t>
  </si>
  <si>
    <t>Gg N/farm</t>
  </si>
  <si>
    <t>Total Indirect Nitrous Oxide Emissions</t>
  </si>
  <si>
    <t>Total Nitrous Oxide Emissions</t>
  </si>
  <si>
    <t>Nitrous Oxide production from agricultural soils</t>
  </si>
  <si>
    <t>Revised inventory reference</t>
  </si>
  <si>
    <t>Revised inventory reference (2020)</t>
  </si>
  <si>
    <t>Revised inventory reference (2022)</t>
  </si>
  <si>
    <t>Non-Irrigated</t>
  </si>
  <si>
    <t>Area Crop</t>
  </si>
  <si>
    <t>Area Pasture</t>
  </si>
  <si>
    <t>Nitrogen fertiliser crops TM</t>
  </si>
  <si>
    <t>kg N/season</t>
  </si>
  <si>
    <t>N Fertiliser Pastures TM</t>
  </si>
  <si>
    <t>Sewage sludge removed</t>
  </si>
  <si>
    <t>N2O emissions from synthetic fertiliser</t>
  </si>
  <si>
    <t>Mass of fertiliser appplied (M)</t>
  </si>
  <si>
    <t>M = TM x FN</t>
  </si>
  <si>
    <t>4D1_1</t>
  </si>
  <si>
    <t>3DA_1</t>
  </si>
  <si>
    <t>3.D.A_1</t>
  </si>
  <si>
    <t>TM = total mass of fertiliser</t>
  </si>
  <si>
    <t>FN = fraction of N applied to production system</t>
  </si>
  <si>
    <t>FN</t>
  </si>
  <si>
    <t>N Fertiliser crops</t>
  </si>
  <si>
    <t>Gg N/season</t>
  </si>
  <si>
    <t>N Fertiliser Pastures</t>
  </si>
  <si>
    <t>E = (M x EF x Cg)</t>
  </si>
  <si>
    <t>4D1_2</t>
  </si>
  <si>
    <t>3DA_2</t>
  </si>
  <si>
    <t>EF = Emission factor</t>
  </si>
  <si>
    <t>Gg N</t>
  </si>
  <si>
    <t>Table 6.22</t>
  </si>
  <si>
    <t>Table 5-23</t>
  </si>
  <si>
    <t>Synthetic Fertiliser</t>
  </si>
  <si>
    <t>N2O emissions from synthetic fertiliser - Crops</t>
  </si>
  <si>
    <t>N2O emissions from synthetic fertiliser - Pasture</t>
  </si>
  <si>
    <t>Total from N2O emissions from synthetic fertiliser</t>
  </si>
  <si>
    <t>Animal Wastes applied to soil</t>
  </si>
  <si>
    <t>Leaching and Run off for Solid Storage (MN)</t>
  </si>
  <si>
    <t>MNSoil = (((AE x (1 - EF - FracGASM)) - MN)</t>
  </si>
  <si>
    <t>4D1_3</t>
  </si>
  <si>
    <t>3DA_3</t>
  </si>
  <si>
    <t>3.D.A_3</t>
  </si>
  <si>
    <t>AE = Mass of N excreted</t>
  </si>
  <si>
    <t>EF = Direct Nitrous Oxide EF from the different MMS</t>
  </si>
  <si>
    <t>FracGASM = Fraction of animal waste N volatilised from the different MMS</t>
  </si>
  <si>
    <t>MN = Mass of animal waste N leached and runoff</t>
  </si>
  <si>
    <t>Table A5.5.1.9 Dairy cattle – N2O oxide emission factors and fraction of N volatilised by manure management system</t>
  </si>
  <si>
    <t>Minor ammendment</t>
  </si>
  <si>
    <t>MMS</t>
  </si>
  <si>
    <t>EF</t>
  </si>
  <si>
    <t>FracGASMm</t>
  </si>
  <si>
    <t>(kg N2O-N/kg N excreted)</t>
  </si>
  <si>
    <t>Void at Pasture(a)</t>
  </si>
  <si>
    <t>Anaerobic lagoon(a)</t>
  </si>
  <si>
    <t>Daily Spread - Sump and dispersal</t>
  </si>
  <si>
    <t>Daily Spread - Drains to paddock</t>
  </si>
  <si>
    <t>Gg N/farm/year</t>
  </si>
  <si>
    <t>E = (MN x EF x Cg)</t>
  </si>
  <si>
    <t>4D1_4</t>
  </si>
  <si>
    <t>3DA_4</t>
  </si>
  <si>
    <t>3.D.A_4</t>
  </si>
  <si>
    <t>EF amended</t>
  </si>
  <si>
    <t>GgN2O-N/Gg N deposited</t>
  </si>
  <si>
    <t>Total Emission Animal Wastes applied to soil</t>
  </si>
  <si>
    <t>Gg CO2e/farm</t>
  </si>
  <si>
    <t>Urine and Dung Deposited During Grazing</t>
  </si>
  <si>
    <t>E = ((AF x EF x Cg) + (AU x EF x Cg))</t>
  </si>
  <si>
    <t>3DA_6</t>
  </si>
  <si>
    <t>3.D.A_6</t>
  </si>
  <si>
    <t>Gg N2O/season/farm</t>
  </si>
  <si>
    <t>Total Emissions Urine and Dung Deposited During Grazing</t>
  </si>
  <si>
    <t>Atmospheric nitrogen deposition Inorganic Fertiliser</t>
  </si>
  <si>
    <t>M = TM x FracGASF</t>
  </si>
  <si>
    <t>4D3_1</t>
  </si>
  <si>
    <t>3DB_1</t>
  </si>
  <si>
    <t>Minor ammendement FracGASF</t>
  </si>
  <si>
    <t>3.D.B_1</t>
  </si>
  <si>
    <t xml:space="preserve">M = mass of synthetic fertiliser volatilised </t>
  </si>
  <si>
    <t xml:space="preserve">FracGASF = </t>
  </si>
  <si>
    <t>Gg N/Gg applied</t>
  </si>
  <si>
    <t>Data input</t>
  </si>
  <si>
    <t xml:space="preserve">The mass of animal waste volatilised </t>
  </si>
  <si>
    <t>M = (MNSoil + UNSoil + FNSoil) x FracGASMsoil</t>
  </si>
  <si>
    <t>4D3_2</t>
  </si>
  <si>
    <t>3DB_2</t>
  </si>
  <si>
    <t>FracGASM value ammended</t>
  </si>
  <si>
    <t>3.D.B_2</t>
  </si>
  <si>
    <t>Annual N2O production from atmospheric deposition (indirect ammonia)</t>
  </si>
  <si>
    <t>E = M x EF x Cg</t>
  </si>
  <si>
    <t>4D3_5</t>
  </si>
  <si>
    <t>3DB_4</t>
  </si>
  <si>
    <t>M</t>
  </si>
  <si>
    <t>Mass of N volatilised from subset k</t>
  </si>
  <si>
    <t>Total Emissions Atmospheric Deposition</t>
  </si>
  <si>
    <t>Leaching and Runoff</t>
  </si>
  <si>
    <t>Leaching of organic nitrogen and subsequent denitrification in rivers and estuaries</t>
  </si>
  <si>
    <t>The mass of fertiliser N applied to soils that is lost through leaching and runoff (M)</t>
  </si>
  <si>
    <t>M = M x FracWET x FracLEACH</t>
  </si>
  <si>
    <t>M = mass of fertiliser in each production system</t>
  </si>
  <si>
    <t>4D3_6</t>
  </si>
  <si>
    <t>3DB_5</t>
  </si>
  <si>
    <t>FracLEACH value ammended</t>
  </si>
  <si>
    <t>3.D.B_5</t>
  </si>
  <si>
    <t>FracWET =</t>
  </si>
  <si>
    <t xml:space="preserve"> fraction of N available for leaching and runoff</t>
  </si>
  <si>
    <t xml:space="preserve">FracLEACH = </t>
  </si>
  <si>
    <t>FracWet</t>
  </si>
  <si>
    <t>Leaching and runoff from synthetic fertiliser - Crops</t>
  </si>
  <si>
    <t>Leaching and runoff from synthetic fertiliser - Pasture</t>
  </si>
  <si>
    <t>The mass of animal waste N applied to soils that is lost through leaching and runoff (M)</t>
  </si>
  <si>
    <t>M = (Mnsoil + UN soil + FN soil) x FracWET x FracLEACH</t>
  </si>
  <si>
    <t>4D3_7</t>
  </si>
  <si>
    <t>3DB_6</t>
  </si>
  <si>
    <t>3.D.B_6</t>
  </si>
  <si>
    <t>Mnsoil = mass of manure N applied to soils (animal wastes applied to soils)</t>
  </si>
  <si>
    <t>Unsoil = mass of urinary N applied to soils (animal production)</t>
  </si>
  <si>
    <t>Fnsoil =mass of faecal N applied to soils (animal production)</t>
  </si>
  <si>
    <t>Total N2O production from leaching and runoff</t>
  </si>
  <si>
    <t>4D3_9</t>
  </si>
  <si>
    <t>3DB_10</t>
  </si>
  <si>
    <t>EF ammended</t>
  </si>
  <si>
    <t>3.D.B_10</t>
  </si>
  <si>
    <t>M = mass of N lost through leaching and runoff</t>
  </si>
  <si>
    <t>EF (emission factor)</t>
  </si>
  <si>
    <t>Total CO2-e emissions from leaching and runoff (indirect nitrate)</t>
  </si>
  <si>
    <t>Liming</t>
  </si>
  <si>
    <t>Value</t>
  </si>
  <si>
    <t>Revised Reference</t>
  </si>
  <si>
    <t>Revised reference (2020)</t>
  </si>
  <si>
    <t>Revised reference (2022)</t>
  </si>
  <si>
    <t>Mass of limestone applied to soils (t)</t>
  </si>
  <si>
    <t>t</t>
  </si>
  <si>
    <t>Fraction of Limestone</t>
  </si>
  <si>
    <t>Fraction Purity of limestone</t>
  </si>
  <si>
    <t>Fractional Purity of Dolomite</t>
  </si>
  <si>
    <t>EF for Limestone</t>
  </si>
  <si>
    <t>EF for Dolomite</t>
  </si>
  <si>
    <t>E = ((M x FracLime x P X EF) + (M x (1-FracLime) x P x EF)) x Cg/1000</t>
  </si>
  <si>
    <t>-</t>
  </si>
  <si>
    <t>3G_1</t>
  </si>
  <si>
    <t>3.G_1</t>
  </si>
  <si>
    <t>CO2 emissions from Lime</t>
  </si>
  <si>
    <t>Gg</t>
  </si>
  <si>
    <t>Carbon dioxide emissions from Urea Application</t>
  </si>
  <si>
    <t>Revised Reference (2020)</t>
  </si>
  <si>
    <t>Revised Reference (2022)</t>
  </si>
  <si>
    <t>Urea Fertiliser Crops</t>
  </si>
  <si>
    <t>Tonnes/farm</t>
  </si>
  <si>
    <t>Urea Fertiliser Pasture</t>
  </si>
  <si>
    <t>Total mass of fertiliser TM</t>
  </si>
  <si>
    <t>t Urea</t>
  </si>
  <si>
    <t>CO2 emissions from urea fertiliser</t>
  </si>
  <si>
    <t>Mass of urea applied (M)</t>
  </si>
  <si>
    <t>M = (M x EF x C)/1000</t>
  </si>
  <si>
    <t>3H_1</t>
  </si>
  <si>
    <t>New equation</t>
  </si>
  <si>
    <t>3.H_1</t>
  </si>
  <si>
    <t>TM = Mass of Urea applied to soils</t>
  </si>
  <si>
    <t>EF =</t>
  </si>
  <si>
    <t>C =</t>
  </si>
  <si>
    <t>t CO2-e</t>
  </si>
  <si>
    <t>Electricity</t>
  </si>
  <si>
    <t>Scope 2 Emission Factor</t>
  </si>
  <si>
    <t>Scope 3 Emission factor</t>
  </si>
  <si>
    <t>Revised Reference (2023)</t>
  </si>
  <si>
    <t>Comments</t>
  </si>
  <si>
    <t xml:space="preserve">State  </t>
  </si>
  <si>
    <t>State or Territory</t>
  </si>
  <si>
    <t>kg CO2-e/kWh</t>
  </si>
  <si>
    <r>
      <rPr>
        <b/>
        <sz val="11"/>
        <color theme="1"/>
        <rFont val="Times New Roman"/>
        <family val="1"/>
      </rPr>
      <t xml:space="preserve">Table 1 </t>
    </r>
    <r>
      <rPr>
        <sz val="11"/>
        <color theme="1"/>
        <rFont val="Times New Roman"/>
        <family val="1"/>
      </rPr>
      <t xml:space="preserve"> Indirect (Scope 2 and Scope 3) emissions from consumption of purchased electricity from a 
grid (Dept of Environment and Energy. August 2023) </t>
    </r>
  </si>
  <si>
    <t>Electricity source</t>
  </si>
  <si>
    <t>State Grid</t>
  </si>
  <si>
    <t xml:space="preserve">Quantity </t>
  </si>
  <si>
    <t>Scope 3 Emission Factor</t>
  </si>
  <si>
    <t>Scope 2 Emissions</t>
  </si>
  <si>
    <t>Scope 3 Emissions</t>
  </si>
  <si>
    <t>Full carbon footprint</t>
  </si>
  <si>
    <t>Tas</t>
  </si>
  <si>
    <t>kWh</t>
  </si>
  <si>
    <r>
      <t>kg CO</t>
    </r>
    <r>
      <rPr>
        <vertAlign val="subscript"/>
        <sz val="11"/>
        <color theme="1"/>
        <rFont val="Times New Roman"/>
        <family val="1"/>
      </rPr>
      <t>2</t>
    </r>
    <r>
      <rPr>
        <sz val="11"/>
        <color theme="1"/>
        <rFont val="Times New Roman"/>
        <family val="1"/>
      </rPr>
      <t>-e / kWh</t>
    </r>
  </si>
  <si>
    <t>Vic</t>
  </si>
  <si>
    <t>Default</t>
  </si>
  <si>
    <t xml:space="preserve">Ammended  </t>
  </si>
  <si>
    <t>Scope 2 t CO2-e / kWh</t>
  </si>
  <si>
    <t>Qld</t>
  </si>
  <si>
    <t>Scope 3 t CO2-e / kWh</t>
  </si>
  <si>
    <t>Total t CO2-e / kWh</t>
  </si>
  <si>
    <t>Australia</t>
  </si>
  <si>
    <t xml:space="preserve">State reference </t>
  </si>
  <si>
    <t xml:space="preserve">Selected State </t>
  </si>
  <si>
    <t>Source: August 2023 NGA Factors Workbook DCCEEW.gov.au</t>
  </si>
  <si>
    <r>
      <rPr>
        <b/>
        <sz val="11"/>
        <color theme="1"/>
        <rFont val="Times New Roman"/>
        <family val="1"/>
      </rPr>
      <t>Source:</t>
    </r>
    <r>
      <rPr>
        <sz val="11"/>
        <color theme="1"/>
        <rFont val="Times New Roman"/>
        <family val="1"/>
      </rPr>
      <t xml:space="preserve"> 2022 NGA Factors Workbook DCCEEW.gov.au</t>
    </r>
  </si>
  <si>
    <t xml:space="preserve">Fuel type </t>
  </si>
  <si>
    <t>Quantity L/year</t>
  </si>
  <si>
    <t>Quantity kL/year</t>
  </si>
  <si>
    <t>Scope 1 emissions t CO2-e</t>
  </si>
  <si>
    <t>Scope 3 Emissions t CO2-e</t>
  </si>
  <si>
    <t>Total fuel emissions t CO2-e</t>
  </si>
  <si>
    <t>CO2</t>
  </si>
  <si>
    <t>CH4</t>
  </si>
  <si>
    <t>N2O</t>
  </si>
  <si>
    <t>Diesel</t>
  </si>
  <si>
    <t>Petrol</t>
  </si>
  <si>
    <t>LPG</t>
  </si>
  <si>
    <t>Fuel combusted</t>
  </si>
  <si>
    <t>Energy content factor</t>
  </si>
  <si>
    <t>Scope 1 Emission Factor kg CO2-e / GJ</t>
  </si>
  <si>
    <t>Scope 3 Emission Factor kg CO2-e / GJ</t>
  </si>
  <si>
    <t>Full carbon footprint (scope 1, 2, 3)</t>
  </si>
  <si>
    <t>Scope 1 Emission Factor t CO2-e / kL</t>
  </si>
  <si>
    <t>Scope 3 Emission Factor t CO2-e / kL</t>
  </si>
  <si>
    <t xml:space="preserve">Reference </t>
  </si>
  <si>
    <r>
      <t>kg CO</t>
    </r>
    <r>
      <rPr>
        <vertAlign val="subscript"/>
        <sz val="10"/>
        <color theme="1"/>
        <rFont val="Times New Roman"/>
        <family val="1"/>
      </rPr>
      <t>2</t>
    </r>
    <r>
      <rPr>
        <sz val="10"/>
        <color theme="1"/>
        <rFont val="Times New Roman"/>
        <family val="1"/>
      </rPr>
      <t>-e / GJ</t>
    </r>
  </si>
  <si>
    <r>
      <t>t CO</t>
    </r>
    <r>
      <rPr>
        <vertAlign val="subscript"/>
        <sz val="10"/>
        <color theme="1"/>
        <rFont val="Times New Roman"/>
        <family val="1"/>
      </rPr>
      <t>2</t>
    </r>
    <r>
      <rPr>
        <sz val="10"/>
        <color theme="1"/>
        <rFont val="Times New Roman"/>
        <family val="1"/>
      </rPr>
      <t>-e / kL</t>
    </r>
  </si>
  <si>
    <t xml:space="preserve">Energy content </t>
  </si>
  <si>
    <t>Scope 1 emission factor</t>
  </si>
  <si>
    <t>Scope 3 emission factor</t>
  </si>
  <si>
    <t>Stationary energy purposes</t>
  </si>
  <si>
    <t>Diesel oil</t>
  </si>
  <si>
    <t xml:space="preserve">Table 8 (Dept of Industry, Science, Energy and Resources 2023) </t>
  </si>
  <si>
    <t>Transport vehicles (post-2004)</t>
  </si>
  <si>
    <t xml:space="preserve">Table 9 (Dept of Industry, Science, Energy and Resources 2023) </t>
  </si>
  <si>
    <r>
      <rPr>
        <b/>
        <sz val="11"/>
        <color theme="1"/>
        <rFont val="Calibri"/>
        <family val="2"/>
        <scheme val="minor"/>
      </rPr>
      <t xml:space="preserve">Source: </t>
    </r>
    <r>
      <rPr>
        <sz val="11"/>
        <color theme="1"/>
        <rFont val="Calibri"/>
        <family val="2"/>
        <scheme val="minor"/>
      </rPr>
      <t>2022 NGA Factors Workbook DCCEEW.gov.au</t>
    </r>
  </si>
  <si>
    <t>Embedded emissions</t>
  </si>
  <si>
    <t xml:space="preserve">Feed type </t>
  </si>
  <si>
    <t>Quantity (t)</t>
  </si>
  <si>
    <t>kg</t>
  </si>
  <si>
    <t>Total GHG (kg CO2-e/kg input)</t>
  </si>
  <si>
    <t>Total GHG (t CO2-e)</t>
  </si>
  <si>
    <t>Table 3 - Fossil fuel energy requirements and carbon emissions from production of fertilizer and agricultural lime</t>
  </si>
  <si>
    <t>Grain purchased</t>
  </si>
  <si>
    <t>Christie et al. (2012)</t>
  </si>
  <si>
    <t>CaCO3</t>
  </si>
  <si>
    <t>Cottonseed purchased</t>
  </si>
  <si>
    <t>Production</t>
  </si>
  <si>
    <t>In Gj Mg-1</t>
  </si>
  <si>
    <t>kg C Mg-1</t>
  </si>
  <si>
    <t>Hay purchased</t>
  </si>
  <si>
    <t>Natural gas</t>
  </si>
  <si>
    <t>Total embedded emissions - purchased feed</t>
  </si>
  <si>
    <t>Distillate fuel</t>
  </si>
  <si>
    <t xml:space="preserve">Fertiliser </t>
  </si>
  <si>
    <t>Steam</t>
  </si>
  <si>
    <t>NR</t>
  </si>
  <si>
    <t>Urea fertiliser (pasture &amp; crops)</t>
  </si>
  <si>
    <t>(O'Halloran et al., 2008)</t>
  </si>
  <si>
    <t>Coal</t>
  </si>
  <si>
    <t xml:space="preserve">Single superphosphate </t>
  </si>
  <si>
    <t>Gasoline</t>
  </si>
  <si>
    <t>Production total</t>
  </si>
  <si>
    <t>Total embedded emissions fertiliser</t>
  </si>
  <si>
    <t xml:space="preserve">Post-production </t>
  </si>
  <si>
    <t xml:space="preserve">Herbicide/ pesticide </t>
  </si>
  <si>
    <t>Distitalled fuel</t>
  </si>
  <si>
    <t>Glyphosate</t>
  </si>
  <si>
    <t>Total embedded emissions herbicide/pesticide</t>
  </si>
  <si>
    <t>*Mg-1 = Divided by 1000 to convert from megagram to kilogram</t>
  </si>
  <si>
    <t>Source:</t>
  </si>
  <si>
    <t>(Mudahar and Hignett, 1982; West and Marland, 2002)</t>
  </si>
  <si>
    <t>Mudahar, M.S., Hignett, T.P., 1982. Energy and Fertilizer— Policy Implications and Options for Developing Countries. International Fertilizer Development Center, Muscle Shoals, Alabama</t>
  </si>
  <si>
    <t>A synthesis of carbon sequestration, carbon emissions, and net carbon flux in agriculture: comparing tillage practices in the United States Tristram O. West, Gregg Marland. Agriculture, Ecosystems and Environment 91 (2002) 217–232.</t>
  </si>
  <si>
    <t>Customized fertilizer</t>
  </si>
  <si>
    <t>Default values from benchmarking data</t>
  </si>
  <si>
    <t>Fertilizer</t>
  </si>
  <si>
    <t>Monoammonium phosphate (MAP)</t>
  </si>
  <si>
    <r>
      <t xml:space="preserve">(Wood &amp; Cowie, 2004; Davis &amp; Haglund,1999) </t>
    </r>
    <r>
      <rPr>
        <b/>
        <sz val="10"/>
        <rFont val="Arial"/>
        <family val="2"/>
      </rPr>
      <t>Table 5, Table 6, and Table 7.</t>
    </r>
  </si>
  <si>
    <t xml:space="preserve"> Urea-Ammonium Nitrate (UAN)</t>
  </si>
  <si>
    <t>Ammonium Nitrate (AN)</t>
  </si>
  <si>
    <t>Calcium Ammonium Nitrate (CAN)</t>
  </si>
  <si>
    <t>GHG emission for each fertiliser type</t>
  </si>
  <si>
    <r>
      <t>F</t>
    </r>
    <r>
      <rPr>
        <b/>
        <vertAlign val="subscript"/>
        <sz val="9"/>
        <rFont val="Arial"/>
        <family val="2"/>
      </rPr>
      <t>GHG</t>
    </r>
    <r>
      <rPr>
        <b/>
        <sz val="9"/>
        <rFont val="Arial"/>
        <family val="2"/>
      </rPr>
      <t xml:space="preserve"> = A x E x EF</t>
    </r>
  </si>
  <si>
    <r>
      <t>F</t>
    </r>
    <r>
      <rPr>
        <vertAlign val="subscript"/>
        <sz val="9"/>
        <rFont val="Arial"/>
        <family val="2"/>
      </rPr>
      <t>GHG</t>
    </r>
    <r>
      <rPr>
        <sz val="10"/>
        <rFont val="Arial"/>
        <family val="2"/>
      </rPr>
      <t xml:space="preserve"> = amount of GHG emission (t CO2-e) </t>
    </r>
  </si>
  <si>
    <t>A = total amount of fertiliser used (t)</t>
  </si>
  <si>
    <t>E = energy required to manufacture each fertiliser component (MJ/kg)</t>
  </si>
  <si>
    <t>EF = emission rate for each component (kg CO2-e/MJ)</t>
  </si>
  <si>
    <t>Total Energy (E) x Emission Factor (EF) for each product</t>
  </si>
  <si>
    <t xml:space="preserve">DAP </t>
  </si>
  <si>
    <t>SSP</t>
  </si>
  <si>
    <t>MAP</t>
  </si>
  <si>
    <t>UREA</t>
  </si>
  <si>
    <t>SOA</t>
  </si>
  <si>
    <t>Herbicide (general) / pesticide</t>
  </si>
  <si>
    <t>Herbicide (glyphosate)</t>
  </si>
  <si>
    <t>Table 1. Energy requirement to manufacture fertiliser components and associated CO2 emissions (EF)</t>
  </si>
  <si>
    <t>Total energy (E) (MJ/kg)</t>
  </si>
  <si>
    <t>Emission factor (EF) (Kg CO2/MJ)</t>
  </si>
  <si>
    <t xml:space="preserve">E x EF </t>
  </si>
  <si>
    <t>N</t>
  </si>
  <si>
    <t>P</t>
  </si>
  <si>
    <t>K</t>
  </si>
  <si>
    <t>S</t>
  </si>
  <si>
    <t>N, P, K and S content in each fertiliser type</t>
  </si>
  <si>
    <t>DAP</t>
  </si>
  <si>
    <t>Table 7. Energy used to manufacture agrochemicals and associated CO2 emissions</t>
  </si>
  <si>
    <t>Herbicide (General)</t>
  </si>
  <si>
    <t>Insecticide</t>
  </si>
  <si>
    <t>Herbicide/Insecticide average</t>
  </si>
  <si>
    <r>
      <t>O'Halloran, N., Fisher, P., Rab, A., &amp; Victoria, D. P. I. (2008). </t>
    </r>
    <r>
      <rPr>
        <i/>
        <sz val="9"/>
        <color rgb="FF222222"/>
        <rFont val="Arial"/>
        <family val="2"/>
      </rPr>
      <t>Preliminary estimation of the carbon footprint of the Australian vegetable industry</t>
    </r>
    <r>
      <rPr>
        <sz val="9"/>
        <color rgb="FF222222"/>
        <rFont val="Arial"/>
        <family val="2"/>
      </rPr>
      <t> (pp. 1-39). Discussion paper 4. Vegetable Industry Carbon Footprint Scoping Study. 2008, Horticulture Australia Ltd.</t>
    </r>
  </si>
  <si>
    <t>Trees 1</t>
  </si>
  <si>
    <t>Trees 2</t>
  </si>
  <si>
    <t>Trees 3</t>
  </si>
  <si>
    <t>Trees 4</t>
  </si>
  <si>
    <t>Amount of carbon sequestered by trees</t>
  </si>
  <si>
    <t>Location</t>
  </si>
  <si>
    <t>Chart source data</t>
  </si>
  <si>
    <t xml:space="preserve"> tonnes per hectare</t>
  </si>
  <si>
    <t>Annual CO2 equivalent (1 tonne tree carbon = 3.67 tonnes CO2) =</t>
  </si>
  <si>
    <t>Tree type</t>
  </si>
  <si>
    <t>Soil type</t>
  </si>
  <si>
    <t>Years</t>
  </si>
  <si>
    <t>Total Tree Carbon production</t>
  </si>
  <si>
    <t>Annual Carbon production</t>
  </si>
  <si>
    <t>Current year</t>
  </si>
  <si>
    <t>Area of trees</t>
  </si>
  <si>
    <t>Age of trees</t>
  </si>
  <si>
    <r>
      <t>CO</t>
    </r>
    <r>
      <rPr>
        <vertAlign val="subscript"/>
        <sz val="10"/>
        <rFont val="Arial"/>
        <family val="2"/>
      </rPr>
      <t>2</t>
    </r>
    <r>
      <rPr>
        <sz val="10"/>
        <rFont val="Arial"/>
        <family val="2"/>
      </rPr>
      <t xml:space="preserve"> -equivalent factor (per tonne of tree carbon grown): </t>
    </r>
  </si>
  <si>
    <t>Tonnes per Ha</t>
  </si>
  <si>
    <t>Total Tonnes</t>
  </si>
  <si>
    <t xml:space="preserve">Average yearly increase in Tree Carbon  = 
(over the long term - 100 years) </t>
  </si>
  <si>
    <r>
      <t>Tonnes CO</t>
    </r>
    <r>
      <rPr>
        <vertAlign val="subscript"/>
        <sz val="10"/>
        <rFont val="Arial"/>
        <family val="2"/>
      </rPr>
      <t>2</t>
    </r>
    <r>
      <rPr>
        <sz val="10"/>
        <rFont val="Arial"/>
        <family val="2"/>
      </rPr>
      <t xml:space="preserve"> equivalent = </t>
    </r>
  </si>
  <si>
    <t>Calculation of annual increment in tree carbon</t>
  </si>
  <si>
    <t>State/Territory :</t>
  </si>
  <si>
    <t>Codes</t>
  </si>
  <si>
    <t>Region :</t>
  </si>
  <si>
    <t>Tree Species :</t>
  </si>
  <si>
    <t>Soil Type :</t>
  </si>
  <si>
    <t>Tree Lookup Code :</t>
  </si>
  <si>
    <t>Year</t>
  </si>
  <si>
    <t>Carbon (t/ha)</t>
  </si>
  <si>
    <t xml:space="preserve">Tree carbon  mass in year: </t>
  </si>
  <si>
    <t xml:space="preserve">Change: </t>
  </si>
  <si>
    <t>Average annual carbon sequestration:</t>
  </si>
  <si>
    <t>Lookup table for zones</t>
  </si>
  <si>
    <t>REGION No (Nathan's)</t>
  </si>
  <si>
    <t>Soil Types (2 per region)</t>
  </si>
  <si>
    <t>Tree Species (up to 6)</t>
  </si>
  <si>
    <t>State/Territory</t>
  </si>
  <si>
    <t>Rainfall region</t>
  </si>
  <si>
    <t>R</t>
  </si>
  <si>
    <t>S1</t>
  </si>
  <si>
    <t>S2</t>
  </si>
  <si>
    <t>T1</t>
  </si>
  <si>
    <t>T2</t>
  </si>
  <si>
    <t>T3</t>
  </si>
  <si>
    <t>T4</t>
  </si>
  <si>
    <t>T5</t>
  </si>
  <si>
    <t>T6</t>
  </si>
  <si>
    <t>Western Australia</t>
  </si>
  <si>
    <t>South West</t>
  </si>
  <si>
    <t>Sandy Duplexes</t>
  </si>
  <si>
    <t>Sydney Blue Gum</t>
  </si>
  <si>
    <t>Maritime Pine</t>
  </si>
  <si>
    <t>Pinus Radiata</t>
  </si>
  <si>
    <t>No tree data available</t>
  </si>
  <si>
    <t>Pilbara</t>
  </si>
  <si>
    <t>No Soil / Tree data available</t>
  </si>
  <si>
    <t>Kimberley</t>
  </si>
  <si>
    <t>Central West</t>
  </si>
  <si>
    <t>Coloured Sands</t>
  </si>
  <si>
    <t>South Coastal</t>
  </si>
  <si>
    <t>Goldfields/Eucla</t>
  </si>
  <si>
    <t>Gascoyne</t>
  </si>
  <si>
    <t>Interior</t>
  </si>
  <si>
    <t>NSW / ACT</t>
  </si>
  <si>
    <t>North Coast</t>
  </si>
  <si>
    <t>Duplex</t>
  </si>
  <si>
    <t>Clay &amp; Red Loam</t>
  </si>
  <si>
    <t>Spotted Gum</t>
  </si>
  <si>
    <t>Dunn's White Gum</t>
  </si>
  <si>
    <t>Flooded Gum</t>
  </si>
  <si>
    <t>Slash Pine</t>
  </si>
  <si>
    <t>Loblolly Pine</t>
  </si>
  <si>
    <t>Loam</t>
  </si>
  <si>
    <t>Sugar Gum</t>
  </si>
  <si>
    <t>Red Ironbark</t>
  </si>
  <si>
    <t>Radiata Pine (low input)</t>
  </si>
  <si>
    <t>Radiata Pine (high input)</t>
  </si>
  <si>
    <t>Northern Tablelands</t>
  </si>
  <si>
    <t>Southern Tablelands</t>
  </si>
  <si>
    <t>Northern Wheat/Sheep</t>
  </si>
  <si>
    <t>Southern Wheat/Sheep</t>
  </si>
  <si>
    <t>Western</t>
  </si>
  <si>
    <t>North East</t>
  </si>
  <si>
    <t>"Other Soils"</t>
  </si>
  <si>
    <t>Structured Earths</t>
  </si>
  <si>
    <t>Shining Gum</t>
  </si>
  <si>
    <t>East Coast</t>
  </si>
  <si>
    <t>Central North/Midlands/South East</t>
  </si>
  <si>
    <t>Central Plateau/Derwent Valley</t>
  </si>
  <si>
    <t>West/South Coast</t>
  </si>
  <si>
    <t>North West</t>
  </si>
  <si>
    <t>South Australia</t>
  </si>
  <si>
    <t>South East</t>
  </si>
  <si>
    <t>Duplex Soils</t>
  </si>
  <si>
    <t>Cracking Clays</t>
  </si>
  <si>
    <t>Murray</t>
  </si>
  <si>
    <t>Sandy Soils</t>
  </si>
  <si>
    <t>Pastoral</t>
  </si>
  <si>
    <t>West Coast/Eyre</t>
  </si>
  <si>
    <t>Mallee</t>
  </si>
  <si>
    <t>Calcarosols</t>
  </si>
  <si>
    <t>Yellow Duplex</t>
  </si>
  <si>
    <t>Pinus Radiata (low input)</t>
  </si>
  <si>
    <t>Pinus Radiata (high input)</t>
  </si>
  <si>
    <t>Wimmera</t>
  </si>
  <si>
    <t>Northern Country</t>
  </si>
  <si>
    <t>Grey Cracking Clays</t>
  </si>
  <si>
    <t>Red Duplex</t>
  </si>
  <si>
    <t>North East Vic</t>
  </si>
  <si>
    <t>East Gippsland</t>
  </si>
  <si>
    <t>Red Earths</t>
  </si>
  <si>
    <t>West/South Gippsland</t>
  </si>
  <si>
    <t>Non-cracking Clays</t>
  </si>
  <si>
    <t>Gradational soils</t>
  </si>
  <si>
    <t>Mountain Ash</t>
  </si>
  <si>
    <t>Central</t>
  </si>
  <si>
    <t>South West Vic</t>
  </si>
  <si>
    <t>Central Highlands/Northern</t>
  </si>
  <si>
    <t>Clays</t>
  </si>
  <si>
    <t>Lemon-scented Gum</t>
  </si>
  <si>
    <t>Western White Gum</t>
  </si>
  <si>
    <t>Blackbutt</t>
  </si>
  <si>
    <t>Pinus Hybrids</t>
  </si>
  <si>
    <t>Central West/Flinders</t>
  </si>
  <si>
    <t>Clay Gidgee</t>
  </si>
  <si>
    <t>Open Downs</t>
  </si>
  <si>
    <t>Channel Country</t>
  </si>
  <si>
    <t>Maranoa/Warrego</t>
  </si>
  <si>
    <t>Clay (Brigalo and Belah)</t>
  </si>
  <si>
    <t>North West/Gulf</t>
  </si>
  <si>
    <t>Earths</t>
  </si>
  <si>
    <t>Northern Territory</t>
  </si>
  <si>
    <t>Darwin-Daly</t>
  </si>
  <si>
    <t>Kandosols</t>
  </si>
  <si>
    <t>Tenosols</t>
  </si>
  <si>
    <t>Arnhem-Roper</t>
  </si>
  <si>
    <t>Victoria River-TennantCreek</t>
  </si>
  <si>
    <t>Alice Springs</t>
  </si>
  <si>
    <t>FullCAM: Outputs from Plot Simulations</t>
  </si>
  <si>
    <t>Carbon (tree only) - tonnes/hectare</t>
  </si>
  <si>
    <t>LookUp Ref</t>
  </si>
  <si>
    <t>R1T1S1</t>
  </si>
  <si>
    <t>R1T1S2</t>
  </si>
  <si>
    <t>R1T2S1</t>
  </si>
  <si>
    <t>R1T2S2</t>
  </si>
  <si>
    <t>R1T3S1</t>
  </si>
  <si>
    <t>R1T3S2</t>
  </si>
  <si>
    <t>R1T4S1</t>
  </si>
  <si>
    <t>R1T4S2</t>
  </si>
  <si>
    <t>R1T5S1</t>
  </si>
  <si>
    <t>R1T5S2</t>
  </si>
  <si>
    <t>R1T6S1</t>
  </si>
  <si>
    <t>R1T6S2</t>
  </si>
  <si>
    <t>R2T1S1</t>
  </si>
  <si>
    <t>R2T1S2</t>
  </si>
  <si>
    <t>R2T2S1</t>
  </si>
  <si>
    <t>R2T2S2</t>
  </si>
  <si>
    <t>R2T3S1</t>
  </si>
  <si>
    <t>R2T3S2</t>
  </si>
  <si>
    <t>R2T4S1</t>
  </si>
  <si>
    <t>R2T4S2</t>
  </si>
  <si>
    <t>R2T5S1</t>
  </si>
  <si>
    <t>R2T5S2</t>
  </si>
  <si>
    <t>R2T6S1</t>
  </si>
  <si>
    <t>R2T6S2</t>
  </si>
  <si>
    <t>R3T1S1</t>
  </si>
  <si>
    <t>R3T1S2</t>
  </si>
  <si>
    <t>R3T2S1</t>
  </si>
  <si>
    <t>R3T2S2</t>
  </si>
  <si>
    <t>R3T3S1</t>
  </si>
  <si>
    <t>R3T3S2</t>
  </si>
  <si>
    <t>R3T4S1</t>
  </si>
  <si>
    <t>R3T4S2</t>
  </si>
  <si>
    <t>R3T5S1</t>
  </si>
  <si>
    <t>R3T5S2</t>
  </si>
  <si>
    <t>R3T6S1</t>
  </si>
  <si>
    <t>R3T6S2</t>
  </si>
  <si>
    <t>R4T1S1</t>
  </si>
  <si>
    <t>R4T1S2</t>
  </si>
  <si>
    <t>R4T2S1</t>
  </si>
  <si>
    <t>R4T2S2</t>
  </si>
  <si>
    <t>R4T3S1</t>
  </si>
  <si>
    <t>R4T3S2</t>
  </si>
  <si>
    <t>R4T4S1</t>
  </si>
  <si>
    <t>R4T4S2</t>
  </si>
  <si>
    <t>R4T5S1</t>
  </si>
  <si>
    <t>R4T5S2</t>
  </si>
  <si>
    <t>R4T6S1</t>
  </si>
  <si>
    <t>R4T6S2</t>
  </si>
  <si>
    <t>R5T1S1</t>
  </si>
  <si>
    <t>R5T1S2</t>
  </si>
  <si>
    <t>R5T2S1</t>
  </si>
  <si>
    <t>R5T2S2</t>
  </si>
  <si>
    <t>R5T3S1</t>
  </si>
  <si>
    <t>R5T3S2</t>
  </si>
  <si>
    <t>R5T4S1</t>
  </si>
  <si>
    <t>R5T4S2</t>
  </si>
  <si>
    <t>R5T5S1</t>
  </si>
  <si>
    <t>R5T5S2</t>
  </si>
  <si>
    <t>R5T6S1</t>
  </si>
  <si>
    <t>R5T6S2</t>
  </si>
  <si>
    <t>R6T1S1</t>
  </si>
  <si>
    <t>R6T1S2</t>
  </si>
  <si>
    <t>R6T2S1</t>
  </si>
  <si>
    <t>R6T2S2</t>
  </si>
  <si>
    <t>R6T3S1</t>
  </si>
  <si>
    <t>R6T3S2</t>
  </si>
  <si>
    <t>R6T4S1</t>
  </si>
  <si>
    <t>R6T4S2</t>
  </si>
  <si>
    <t>R6T5S1</t>
  </si>
  <si>
    <t>R6T5S2</t>
  </si>
  <si>
    <t>R6T6S1</t>
  </si>
  <si>
    <t>R6T6S2</t>
  </si>
  <si>
    <t>R7T1S1</t>
  </si>
  <si>
    <t>R7T1S2</t>
  </si>
  <si>
    <t>R7T2S1</t>
  </si>
  <si>
    <t>R7T2S2</t>
  </si>
  <si>
    <t>R7T3S1</t>
  </si>
  <si>
    <t>R7T3S2</t>
  </si>
  <si>
    <t>R7T4S1</t>
  </si>
  <si>
    <t>R7T4S2</t>
  </si>
  <si>
    <t>R7T5S1</t>
  </si>
  <si>
    <t>R7T5S2</t>
  </si>
  <si>
    <t>R7T6S1</t>
  </si>
  <si>
    <t>R7T6S2</t>
  </si>
  <si>
    <t>R8T1S1</t>
  </si>
  <si>
    <t>R8T1S2</t>
  </si>
  <si>
    <t>R8T2S1</t>
  </si>
  <si>
    <t>R8T2S2</t>
  </si>
  <si>
    <t>R8T3S1</t>
  </si>
  <si>
    <t>R8T3S2</t>
  </si>
  <si>
    <t>R8T4S1</t>
  </si>
  <si>
    <t>R8T4S2</t>
  </si>
  <si>
    <t>R8T5S1</t>
  </si>
  <si>
    <t>R8T5S2</t>
  </si>
  <si>
    <t>R8T6S1</t>
  </si>
  <si>
    <t>R8T6S2</t>
  </si>
  <si>
    <t>R9T1S1</t>
  </si>
  <si>
    <t>R9T1S2</t>
  </si>
  <si>
    <t>R9T2S1</t>
  </si>
  <si>
    <t>R9T2S2</t>
  </si>
  <si>
    <t>R9T3S1</t>
  </si>
  <si>
    <t>R9T3S2</t>
  </si>
  <si>
    <t>R9T4S1</t>
  </si>
  <si>
    <t>R9T4S2</t>
  </si>
  <si>
    <t>R9T5S1</t>
  </si>
  <si>
    <t>R9T5S2</t>
  </si>
  <si>
    <t>R9T6S1</t>
  </si>
  <si>
    <t>R9T6S2</t>
  </si>
  <si>
    <t>R10T1S1</t>
  </si>
  <si>
    <t>R10T1S2</t>
  </si>
  <si>
    <t>R10T1HGS1</t>
  </si>
  <si>
    <t>R10T1HGS2</t>
  </si>
  <si>
    <t>R10T2S1</t>
  </si>
  <si>
    <t>R10T2S2</t>
  </si>
  <si>
    <t>R10T2HGS1</t>
  </si>
  <si>
    <t>R10T2HGS2</t>
  </si>
  <si>
    <t>R10T3S1</t>
  </si>
  <si>
    <t>R10T3S2</t>
  </si>
  <si>
    <t>R10T3HGS1</t>
  </si>
  <si>
    <t>R10T3HGS2</t>
  </si>
  <si>
    <t>R10T4S1</t>
  </si>
  <si>
    <t>R10T4S2</t>
  </si>
  <si>
    <t>R10T4HGS1</t>
  </si>
  <si>
    <t>R10T4HGS2</t>
  </si>
  <si>
    <t>R10T5S1</t>
  </si>
  <si>
    <t>R10T5S2</t>
  </si>
  <si>
    <t>R10T5HGS1</t>
  </si>
  <si>
    <t>R10T5HGS2</t>
  </si>
  <si>
    <t>R10T6S1</t>
  </si>
  <si>
    <t>R10T6S2</t>
  </si>
  <si>
    <t>R10T6HGS1</t>
  </si>
  <si>
    <t>R10T6HGS2</t>
  </si>
  <si>
    <t>R11T1S1</t>
  </si>
  <si>
    <t>R11T1S2</t>
  </si>
  <si>
    <t>R11T1HGS1</t>
  </si>
  <si>
    <t>R11T1HGS2</t>
  </si>
  <si>
    <t>R11T2S1</t>
  </si>
  <si>
    <t>R11T2S2</t>
  </si>
  <si>
    <t>R11T3S1</t>
  </si>
  <si>
    <t>R11T3S2</t>
  </si>
  <si>
    <t>R11T4S1</t>
  </si>
  <si>
    <t>R11T4S2</t>
  </si>
  <si>
    <t>R11T5S1</t>
  </si>
  <si>
    <t>R11T5S2</t>
  </si>
  <si>
    <t>R11T6S1</t>
  </si>
  <si>
    <t>R11T6S2</t>
  </si>
  <si>
    <t>R12T1S1</t>
  </si>
  <si>
    <t>R12T1S2</t>
  </si>
  <si>
    <t>R12T2S1</t>
  </si>
  <si>
    <t>R12T2S2</t>
  </si>
  <si>
    <t>R12T3S1</t>
  </si>
  <si>
    <t>R12T3S2</t>
  </si>
  <si>
    <t>R12T4S1</t>
  </si>
  <si>
    <t>R12T4S2</t>
  </si>
  <si>
    <t>R12T5S1</t>
  </si>
  <si>
    <t>R12T5S2</t>
  </si>
  <si>
    <t>R12T6S1</t>
  </si>
  <si>
    <t>R12T6S2</t>
  </si>
  <si>
    <t>R13T1S1</t>
  </si>
  <si>
    <t>R13T1S2</t>
  </si>
  <si>
    <t>R13T2S1</t>
  </si>
  <si>
    <t>R13T2S2</t>
  </si>
  <si>
    <t>R13T3S1</t>
  </si>
  <si>
    <t>R13T3S2</t>
  </si>
  <si>
    <t>R13T4S1</t>
  </si>
  <si>
    <t>R13T4S2</t>
  </si>
  <si>
    <t>R13T5S1</t>
  </si>
  <si>
    <t>R13T5S2</t>
  </si>
  <si>
    <t>R13T6S1</t>
  </si>
  <si>
    <t>R13T6S2</t>
  </si>
  <si>
    <t>R14T1S1</t>
  </si>
  <si>
    <t>R14T1S2</t>
  </si>
  <si>
    <t>R14T2S1</t>
  </si>
  <si>
    <t>R14T2S2</t>
  </si>
  <si>
    <t>R14T3S1</t>
  </si>
  <si>
    <t>R14T3S2</t>
  </si>
  <si>
    <t>R14T4S1</t>
  </si>
  <si>
    <t>R14T4S2</t>
  </si>
  <si>
    <t>R14T5S1</t>
  </si>
  <si>
    <t>R14T5S2</t>
  </si>
  <si>
    <t>R14T6S1</t>
  </si>
  <si>
    <t>R14T6S2</t>
  </si>
  <si>
    <t>R15T1S1</t>
  </si>
  <si>
    <t>R15T1S2</t>
  </si>
  <si>
    <t>R15T2S1</t>
  </si>
  <si>
    <t>R15T2S2</t>
  </si>
  <si>
    <t>R15T3S1</t>
  </si>
  <si>
    <t>R15T3S2</t>
  </si>
  <si>
    <t>R15T4S1</t>
  </si>
  <si>
    <t>R15T4S2</t>
  </si>
  <si>
    <t>R15T5S1</t>
  </si>
  <si>
    <t>R15T5S2</t>
  </si>
  <si>
    <t>R15T6S1</t>
  </si>
  <si>
    <t>R15T6S2</t>
  </si>
  <si>
    <t>R16T1S1</t>
  </si>
  <si>
    <t>R16T1S2</t>
  </si>
  <si>
    <t>R16T2S1</t>
  </si>
  <si>
    <t>R16T2S2</t>
  </si>
  <si>
    <t>R16T3S1</t>
  </si>
  <si>
    <t>R16T3S2</t>
  </si>
  <si>
    <t>R16T4S1</t>
  </si>
  <si>
    <t>R16T4S2</t>
  </si>
  <si>
    <t>R16T5S1</t>
  </si>
  <si>
    <t>R16T5S2</t>
  </si>
  <si>
    <t>R16T6S1</t>
  </si>
  <si>
    <t>R16T6S2</t>
  </si>
  <si>
    <t>R17T1S1</t>
  </si>
  <si>
    <t>R17T1S2</t>
  </si>
  <si>
    <t>R17T2S1</t>
  </si>
  <si>
    <t>R17T2S2</t>
  </si>
  <si>
    <t>R17T3S1</t>
  </si>
  <si>
    <t>R17T3S2</t>
  </si>
  <si>
    <t>R17T4S1</t>
  </si>
  <si>
    <t>R17T4S2</t>
  </si>
  <si>
    <t>R17T5S1</t>
  </si>
  <si>
    <t>R17T5S2</t>
  </si>
  <si>
    <t>R17T6S1</t>
  </si>
  <si>
    <t>R17T6S2</t>
  </si>
  <si>
    <t>R18T1S1</t>
  </si>
  <si>
    <t>R18T1S2</t>
  </si>
  <si>
    <t>R18T2S1</t>
  </si>
  <si>
    <t>R18T2S2</t>
  </si>
  <si>
    <t>R18T3S1</t>
  </si>
  <si>
    <t>R18T3S2</t>
  </si>
  <si>
    <t>R18T4S1</t>
  </si>
  <si>
    <t>R18T4S2</t>
  </si>
  <si>
    <t>R18T5S1</t>
  </si>
  <si>
    <t>R18T5S2</t>
  </si>
  <si>
    <t>R18T6S1</t>
  </si>
  <si>
    <t>R18T6S2</t>
  </si>
  <si>
    <t>R19T1S1</t>
  </si>
  <si>
    <t>R19T1S2</t>
  </si>
  <si>
    <t>R19T2S1</t>
  </si>
  <si>
    <t>R19T2S2</t>
  </si>
  <si>
    <t>R19T3S1</t>
  </si>
  <si>
    <t>R19T3S2</t>
  </si>
  <si>
    <t>R19T4S1</t>
  </si>
  <si>
    <t>R19T4S2</t>
  </si>
  <si>
    <t>R19T5S1</t>
  </si>
  <si>
    <t>R19T5S2</t>
  </si>
  <si>
    <t>R19T6S1</t>
  </si>
  <si>
    <t>R19T6S2</t>
  </si>
  <si>
    <t>R20T1S1</t>
  </si>
  <si>
    <t>R20T1S2</t>
  </si>
  <si>
    <t>R20T2S1</t>
  </si>
  <si>
    <t>R20T2S2</t>
  </si>
  <si>
    <t>R20T3S1</t>
  </si>
  <si>
    <t>R20T3S2</t>
  </si>
  <si>
    <t>R20T4S1</t>
  </si>
  <si>
    <t>R20T4S2</t>
  </si>
  <si>
    <t>R20T5S1</t>
  </si>
  <si>
    <t>R20T5S2</t>
  </si>
  <si>
    <t>R20T6S1</t>
  </si>
  <si>
    <t>R20T6S2</t>
  </si>
  <si>
    <t>R21T1S1</t>
  </si>
  <si>
    <t>R21T1S2</t>
  </si>
  <si>
    <t>R21T2S1</t>
  </si>
  <si>
    <t>R21T2S2</t>
  </si>
  <si>
    <t>R21T3S1</t>
  </si>
  <si>
    <t>R21T3S2</t>
  </si>
  <si>
    <t>R21T4S1</t>
  </si>
  <si>
    <t>R21T4S2</t>
  </si>
  <si>
    <t>R21T5S1</t>
  </si>
  <si>
    <t>R21T5S2</t>
  </si>
  <si>
    <t>R21T6S1</t>
  </si>
  <si>
    <t>R21T6S2</t>
  </si>
  <si>
    <t>R22T1S1</t>
  </si>
  <si>
    <t>R22T1S2</t>
  </si>
  <si>
    <t>R22T2S1</t>
  </si>
  <si>
    <t>R22T2S2</t>
  </si>
  <si>
    <t>R22T3S1</t>
  </si>
  <si>
    <t>R22T3S2</t>
  </si>
  <si>
    <t>R22T4S1</t>
  </si>
  <si>
    <t>R22T4S2</t>
  </si>
  <si>
    <t>R22T5S1</t>
  </si>
  <si>
    <t>R22T5S2</t>
  </si>
  <si>
    <t>R22T6S1</t>
  </si>
  <si>
    <t>R22T6S2</t>
  </si>
  <si>
    <t>R23T1S1</t>
  </si>
  <si>
    <t>R23T1S2</t>
  </si>
  <si>
    <t>R23T2S1</t>
  </si>
  <si>
    <t>R23T2S2</t>
  </si>
  <si>
    <t>R23T3S1</t>
  </si>
  <si>
    <t>R23T3S2</t>
  </si>
  <si>
    <t>R23T4S1</t>
  </si>
  <si>
    <t>R23T4S2</t>
  </si>
  <si>
    <t>R23T5S1</t>
  </si>
  <si>
    <t>R23T5S2</t>
  </si>
  <si>
    <t>R23T6S1</t>
  </si>
  <si>
    <t>R23T6S2</t>
  </si>
  <si>
    <t>R24T1S1</t>
  </si>
  <si>
    <t>R24T1S2</t>
  </si>
  <si>
    <t>R24T2S1</t>
  </si>
  <si>
    <t>R24T2S2</t>
  </si>
  <si>
    <t>R24T3S1</t>
  </si>
  <si>
    <t>R24T3S2</t>
  </si>
  <si>
    <t>R24T4S1</t>
  </si>
  <si>
    <t>R24T4S2</t>
  </si>
  <si>
    <t>R24T5S1</t>
  </si>
  <si>
    <t>R24T5S2</t>
  </si>
  <si>
    <t>R24T6S1</t>
  </si>
  <si>
    <t>R24T6S2</t>
  </si>
  <si>
    <t>R25T1S1</t>
  </si>
  <si>
    <t>R25T1S2</t>
  </si>
  <si>
    <t>R25T2S1</t>
  </si>
  <si>
    <t>R25T2S2</t>
  </si>
  <si>
    <t>R25T3S1</t>
  </si>
  <si>
    <t>R25T3S2</t>
  </si>
  <si>
    <t>R25T4S1</t>
  </si>
  <si>
    <t>R25T4S2</t>
  </si>
  <si>
    <t>R25T5S1</t>
  </si>
  <si>
    <t>R25T5S2</t>
  </si>
  <si>
    <t>R25T6S1</t>
  </si>
  <si>
    <t>R25T6S2</t>
  </si>
  <si>
    <t>R26T1S1</t>
  </si>
  <si>
    <t>R26T1S2</t>
  </si>
  <si>
    <t>R26T2S1</t>
  </si>
  <si>
    <t>R26T2S2</t>
  </si>
  <si>
    <t>R26T3S1</t>
  </si>
  <si>
    <t>R26T3S2</t>
  </si>
  <si>
    <t>R26T4S1</t>
  </si>
  <si>
    <t>R26T4S2</t>
  </si>
  <si>
    <t>R26T5S1</t>
  </si>
  <si>
    <t>R26T5S2</t>
  </si>
  <si>
    <t>R26T6S1</t>
  </si>
  <si>
    <t>R26T6S2</t>
  </si>
  <si>
    <t>R27T1S1</t>
  </si>
  <si>
    <t>R27T1S2</t>
  </si>
  <si>
    <t>R27T2S1</t>
  </si>
  <si>
    <t>R27T2S2</t>
  </si>
  <si>
    <t>R27T3S1</t>
  </si>
  <si>
    <t>R27T3S2</t>
  </si>
  <si>
    <t>R27T4S1</t>
  </si>
  <si>
    <t>R27T4S2</t>
  </si>
  <si>
    <t>R27T5S1</t>
  </si>
  <si>
    <t>R27T5S2</t>
  </si>
  <si>
    <t>R27T6S1</t>
  </si>
  <si>
    <t>R27T6S2</t>
  </si>
  <si>
    <t>R28T1S1</t>
  </si>
  <si>
    <t>R28T1S2</t>
  </si>
  <si>
    <t>R28T2S1</t>
  </si>
  <si>
    <t>R28T2S2</t>
  </si>
  <si>
    <t>R28T3S1</t>
  </si>
  <si>
    <t>R28T3S2</t>
  </si>
  <si>
    <t>R28T4S1</t>
  </si>
  <si>
    <t>R28T4S2</t>
  </si>
  <si>
    <t>R28T5S1</t>
  </si>
  <si>
    <t>R28T5S2</t>
  </si>
  <si>
    <t>R28T6S1</t>
  </si>
  <si>
    <t>R28T6S2</t>
  </si>
  <si>
    <t>R29T1S1</t>
  </si>
  <si>
    <t>R29T1S2</t>
  </si>
  <si>
    <t>R29T2S1</t>
  </si>
  <si>
    <t>R29T2S2</t>
  </si>
  <si>
    <t>R29T3S1</t>
  </si>
  <si>
    <t>R29T3S2</t>
  </si>
  <si>
    <t>R29T4S1</t>
  </si>
  <si>
    <t>R29T4S2</t>
  </si>
  <si>
    <t>R29T5S1</t>
  </si>
  <si>
    <t>R29T5S2</t>
  </si>
  <si>
    <t>R29T6S1</t>
  </si>
  <si>
    <t>R29T6S2</t>
  </si>
  <si>
    <t>R30T1S1</t>
  </si>
  <si>
    <t>R30T1S2</t>
  </si>
  <si>
    <t>R30T2S1</t>
  </si>
  <si>
    <t>R30T2S2</t>
  </si>
  <si>
    <t>R30T3S1</t>
  </si>
  <si>
    <t>R30T3S2</t>
  </si>
  <si>
    <t>R30T4S1</t>
  </si>
  <si>
    <t>R30T4S2</t>
  </si>
  <si>
    <t>R30T5S1</t>
  </si>
  <si>
    <t>R30T5S2</t>
  </si>
  <si>
    <t>R30T6S1</t>
  </si>
  <si>
    <t>R30T6S2</t>
  </si>
  <si>
    <t>R31T1S1</t>
  </si>
  <si>
    <t>R31T1S2</t>
  </si>
  <si>
    <t>R31T2S1</t>
  </si>
  <si>
    <t>R31T2S2</t>
  </si>
  <si>
    <t>R31T3S1</t>
  </si>
  <si>
    <t>R31T3S2</t>
  </si>
  <si>
    <t>R31T4S1</t>
  </si>
  <si>
    <t>R31T4S2</t>
  </si>
  <si>
    <t>R31T5S1</t>
  </si>
  <si>
    <t>R31T5S2</t>
  </si>
  <si>
    <t>R31T6S1</t>
  </si>
  <si>
    <t>R31T6S2</t>
  </si>
  <si>
    <t>R32T1S1</t>
  </si>
  <si>
    <t>R32T1S2</t>
  </si>
  <si>
    <t>R32T2S1</t>
  </si>
  <si>
    <t>R32T2S2</t>
  </si>
  <si>
    <t>R32T3S1</t>
  </si>
  <si>
    <t>R32T3S2</t>
  </si>
  <si>
    <t>R32T4S1</t>
  </si>
  <si>
    <t>R32T4S2</t>
  </si>
  <si>
    <t>R32T5S1</t>
  </si>
  <si>
    <t>R32T5S2</t>
  </si>
  <si>
    <t>R32T6S1</t>
  </si>
  <si>
    <t>R32T6S2</t>
  </si>
  <si>
    <t>R33T1S1</t>
  </si>
  <si>
    <t>R33T1S2</t>
  </si>
  <si>
    <t>R33T2S1</t>
  </si>
  <si>
    <t>R33T2S2</t>
  </si>
  <si>
    <t>R33T3S1</t>
  </si>
  <si>
    <t>R33T3S2</t>
  </si>
  <si>
    <t>R33T4S1</t>
  </si>
  <si>
    <t>R33T4S2</t>
  </si>
  <si>
    <t>R33T5S1</t>
  </si>
  <si>
    <t>R33T5S2</t>
  </si>
  <si>
    <t>R33T6S1</t>
  </si>
  <si>
    <t>R33T6S2</t>
  </si>
  <si>
    <t>R34T1S1</t>
  </si>
  <si>
    <t>R34T1S2</t>
  </si>
  <si>
    <t>R34T2S1</t>
  </si>
  <si>
    <t>R34T2S2</t>
  </si>
  <si>
    <t>R34T3S1</t>
  </si>
  <si>
    <t>R34T3S2</t>
  </si>
  <si>
    <t>R34T4S1</t>
  </si>
  <si>
    <t>R34T4S2</t>
  </si>
  <si>
    <t>R34T5S1</t>
  </si>
  <si>
    <t>R34T5S2</t>
  </si>
  <si>
    <t>R34T6S1</t>
  </si>
  <si>
    <t>R34T6S2</t>
  </si>
  <si>
    <t>R35T1S1</t>
  </si>
  <si>
    <t>R35T1S2</t>
  </si>
  <si>
    <t>R35T2S1</t>
  </si>
  <si>
    <t>R35T2S2</t>
  </si>
  <si>
    <t>R35T3S1</t>
  </si>
  <si>
    <t>R35T3S2</t>
  </si>
  <si>
    <t>R35T4S1</t>
  </si>
  <si>
    <t>R35T4S2</t>
  </si>
  <si>
    <t>R35T5S1</t>
  </si>
  <si>
    <t>R35T5S2</t>
  </si>
  <si>
    <t>R35T6S1</t>
  </si>
  <si>
    <t>R35T6S2</t>
  </si>
  <si>
    <t>R36T1S1</t>
  </si>
  <si>
    <t>R36T1S2</t>
  </si>
  <si>
    <t>R36T2S1</t>
  </si>
  <si>
    <t>R36T2S2</t>
  </si>
  <si>
    <t>R36T3S1</t>
  </si>
  <si>
    <t>R36T3S2</t>
  </si>
  <si>
    <t>R36T4S1</t>
  </si>
  <si>
    <t>R36T4S2</t>
  </si>
  <si>
    <t>R36T5S1</t>
  </si>
  <si>
    <t>R36T5S2</t>
  </si>
  <si>
    <t>R36T6S1</t>
  </si>
  <si>
    <t>R36T6S2</t>
  </si>
  <si>
    <t>R37T1S1</t>
  </si>
  <si>
    <t>R37T1S2</t>
  </si>
  <si>
    <t>R37T2S1</t>
  </si>
  <si>
    <t>R37T2S2</t>
  </si>
  <si>
    <t>R37T3S1</t>
  </si>
  <si>
    <t>R37T3S2</t>
  </si>
  <si>
    <t>R37T4S1</t>
  </si>
  <si>
    <t>R37T4S2</t>
  </si>
  <si>
    <t>R37T5S1</t>
  </si>
  <si>
    <t>R37T5S2</t>
  </si>
  <si>
    <t>R37T6S1</t>
  </si>
  <si>
    <t>R37T6S2</t>
  </si>
  <si>
    <t>R38T1S1</t>
  </si>
  <si>
    <t>R38T1S2</t>
  </si>
  <si>
    <t>R38T2S1</t>
  </si>
  <si>
    <t>R38T2S2</t>
  </si>
  <si>
    <t>R38T3S1</t>
  </si>
  <si>
    <t>R38T3S2</t>
  </si>
  <si>
    <t>R38T4S1</t>
  </si>
  <si>
    <t>R38T4S2</t>
  </si>
  <si>
    <t>R38T5S1</t>
  </si>
  <si>
    <t>R38T5S2</t>
  </si>
  <si>
    <t>R38T6S1</t>
  </si>
  <si>
    <t>R38T6S2</t>
  </si>
  <si>
    <t>R39T1S1</t>
  </si>
  <si>
    <t>R39T1S2</t>
  </si>
  <si>
    <t>R39T2S1</t>
  </si>
  <si>
    <t>R39T2S2</t>
  </si>
  <si>
    <t>R39T3S1</t>
  </si>
  <si>
    <t>R39T3S2</t>
  </si>
  <si>
    <t>R39T4S1</t>
  </si>
  <si>
    <t>R39T4S2</t>
  </si>
  <si>
    <t>R39T5S1</t>
  </si>
  <si>
    <t>R39T5S2</t>
  </si>
  <si>
    <t>R39T6S1</t>
  </si>
  <si>
    <t>R39T6S2</t>
  </si>
  <si>
    <t>R40T1S1</t>
  </si>
  <si>
    <t>R40T1S2</t>
  </si>
  <si>
    <t>R40T2S1</t>
  </si>
  <si>
    <t>R40T2S2</t>
  </si>
  <si>
    <t>R40T3S1</t>
  </si>
  <si>
    <t>R40T3S2</t>
  </si>
  <si>
    <t>R40T4S1</t>
  </si>
  <si>
    <t>R40T4S2</t>
  </si>
  <si>
    <t>R40T5S1</t>
  </si>
  <si>
    <t>R40T5S2</t>
  </si>
  <si>
    <t>R40T6S1</t>
  </si>
  <si>
    <t>R40T6S2</t>
  </si>
  <si>
    <t>R41T1S1</t>
  </si>
  <si>
    <t>R41T1S2</t>
  </si>
  <si>
    <t>R41T2S1</t>
  </si>
  <si>
    <t>R41T2S2</t>
  </si>
  <si>
    <t>R41T3S1</t>
  </si>
  <si>
    <t>R41T3S2</t>
  </si>
  <si>
    <t>R41T4S1</t>
  </si>
  <si>
    <t>R41T4S2</t>
  </si>
  <si>
    <t>R41T5S1</t>
  </si>
  <si>
    <t>R41T5S2</t>
  </si>
  <si>
    <t>R41T6S1</t>
  </si>
  <si>
    <t>R41T6S2</t>
  </si>
  <si>
    <t>R42T1S1</t>
  </si>
  <si>
    <t>R42T1S2</t>
  </si>
  <si>
    <t>R42T2S1</t>
  </si>
  <si>
    <t>R42T2S2</t>
  </si>
  <si>
    <t>R42T3S1</t>
  </si>
  <si>
    <t>R42T3S2</t>
  </si>
  <si>
    <t>R42T4S1</t>
  </si>
  <si>
    <t>R42T4S2</t>
  </si>
  <si>
    <t>R42T5S1</t>
  </si>
  <si>
    <t>R42T5S2</t>
  </si>
  <si>
    <t>R42T6S1</t>
  </si>
  <si>
    <t>R42T6S2</t>
  </si>
  <si>
    <t>R43T1S1</t>
  </si>
  <si>
    <t>R43T1S2</t>
  </si>
  <si>
    <t>R43T2S1</t>
  </si>
  <si>
    <t>R43T2S2</t>
  </si>
  <si>
    <t>R43T3S1</t>
  </si>
  <si>
    <t>R43T3S2</t>
  </si>
  <si>
    <t>R43T4S1</t>
  </si>
  <si>
    <t>R43T4S2</t>
  </si>
  <si>
    <t>R43T5S1</t>
  </si>
  <si>
    <t>R43T5S2</t>
  </si>
  <si>
    <t>R43T6S1</t>
  </si>
  <si>
    <t>R43T6S2</t>
  </si>
  <si>
    <t>R44T1S1</t>
  </si>
  <si>
    <t>R44T1S2</t>
  </si>
  <si>
    <t>R44T2S1</t>
  </si>
  <si>
    <t>R44T2S2</t>
  </si>
  <si>
    <t>R44T3S1</t>
  </si>
  <si>
    <t>R44T3S2</t>
  </si>
  <si>
    <t>R44T4S1</t>
  </si>
  <si>
    <t>R44T4S2</t>
  </si>
  <si>
    <t>R44T5S1</t>
  </si>
  <si>
    <t>R44T5S2</t>
  </si>
  <si>
    <t>R44T6S1</t>
  </si>
  <si>
    <t>R44T6S2</t>
  </si>
  <si>
    <t>R45T1S1</t>
  </si>
  <si>
    <t>R45T1S2</t>
  </si>
  <si>
    <t>Data not available</t>
  </si>
  <si>
    <t>Nil data for other trees &amp; soils</t>
  </si>
  <si>
    <t>Nil soil and other tree data</t>
  </si>
  <si>
    <t>Kilometres Transported</t>
  </si>
  <si>
    <t>Type of Vehicle</t>
  </si>
  <si>
    <t>4 Deck Trailer</t>
  </si>
  <si>
    <t>6 Deck Trailer</t>
  </si>
  <si>
    <t>B-Double</t>
  </si>
  <si>
    <t>Vehicle Reference</t>
  </si>
  <si>
    <t>Fuel Usage</t>
  </si>
  <si>
    <t>l/km</t>
  </si>
  <si>
    <t>Fuel Usage Reference</t>
  </si>
  <si>
    <t>Diesel fuel</t>
  </si>
  <si>
    <t>Quantity</t>
  </si>
  <si>
    <t>kL</t>
  </si>
  <si>
    <t>Energy Content Factor</t>
  </si>
  <si>
    <t>GJ/kL</t>
  </si>
  <si>
    <t>CO2 Emissions Factor</t>
  </si>
  <si>
    <t>kg CO2-e/GJ</t>
  </si>
  <si>
    <t>Department of the Environment 2015</t>
  </si>
  <si>
    <t>CH4 Emissions Factor</t>
  </si>
  <si>
    <t>N2O Emissions Factor</t>
  </si>
  <si>
    <t>E = (Q x EC x EF)*10^-3</t>
  </si>
  <si>
    <t>2.1.3</t>
  </si>
  <si>
    <t>E = Emissions of gas type from fuel type</t>
  </si>
  <si>
    <t>Q =  Quantity of fuel type combusted for transport</t>
  </si>
  <si>
    <t>EC = Energy content factor of fuel type</t>
  </si>
  <si>
    <t>EF = Emission factor for each gas type</t>
  </si>
  <si>
    <t>CO2 Emissions from Diesel</t>
  </si>
  <si>
    <t>t CO2 e</t>
  </si>
  <si>
    <t>CH4 Emissions from Diesel</t>
  </si>
  <si>
    <t>N2O Emissions from Diesel</t>
  </si>
  <si>
    <t>Global Warming Potential and Conversion Factors</t>
  </si>
  <si>
    <t>Gas</t>
  </si>
  <si>
    <t>CO2-e</t>
  </si>
  <si>
    <t>CF4</t>
  </si>
  <si>
    <t>C2F6</t>
  </si>
  <si>
    <t>SF6</t>
  </si>
  <si>
    <t>NF3</t>
  </si>
  <si>
    <t>Conversion Factor</t>
  </si>
  <si>
    <t>Nox</t>
  </si>
  <si>
    <t>CO</t>
  </si>
  <si>
    <t>CO2 Lime</t>
  </si>
  <si>
    <t>NMVOC</t>
  </si>
  <si>
    <t>Notes</t>
  </si>
  <si>
    <t>Date</t>
  </si>
  <si>
    <t>Sheet</t>
  </si>
  <si>
    <t>Update</t>
  </si>
  <si>
    <t>Notes page added to provide change information for user and developer</t>
  </si>
  <si>
    <t>Glyphosate added</t>
  </si>
  <si>
    <t>% Breakdown of GHG updated with references</t>
  </si>
  <si>
    <t>Emissions intensities updated</t>
  </si>
  <si>
    <t>Need to update emission intensity for cottonseed purchase</t>
  </si>
  <si>
    <t>Trees</t>
  </si>
  <si>
    <t>All cells unlocked to correct links in Chart source data table</t>
  </si>
  <si>
    <t>Tonnes CO2 equivalent cell links updated to match each planting - all plantings were previously linked to planting 1</t>
  </si>
  <si>
    <t>Corrected cells D5:D6 to match the irrigated application from the data input sheet.</t>
  </si>
  <si>
    <t xml:space="preserve">Fixed the formula on cell F14. In which 1 tonne of lime application equals 0.4 tonnes of Co2-eq </t>
  </si>
  <si>
    <t>Data inputs</t>
  </si>
  <si>
    <t>Added custom fertilizer drop-down list option B65:F65</t>
  </si>
  <si>
    <t>Added custom fertilizer row with the corresponding Emissions factors per kilogram of product, which changes according to the selected option in data input (Embedded emissions!B11:I11)</t>
  </si>
  <si>
    <t>Fixed State grid as the default source of energy (!Data inputB74:I75)</t>
  </si>
  <si>
    <t>Deleted the renewable row (!ElectricityB5:I6)</t>
  </si>
  <si>
    <t>Enteric fermentation</t>
  </si>
  <si>
    <t>(='Enteric Fermentation'!V3:W26) Updated to National Inventory report 2020 Reference revised</t>
  </si>
  <si>
    <t>Manure management</t>
  </si>
  <si>
    <t>(='Manure management'!V3:W49) Updated to National Inventory report 2020 Reference revised</t>
  </si>
  <si>
    <t>Nitrous Oxide MMS</t>
  </si>
  <si>
    <t>(='Nitrous Oxide MMS'!V3:W198) Updated to National Inventory report 2020 Reference revised</t>
  </si>
  <si>
    <t>Agricultural soils</t>
  </si>
  <si>
    <t>(='Agricultural soils'!O3:P270) Updated to National Inventory report 2020 Reference revised</t>
  </si>
  <si>
    <t>(='Liming'!O12:P12) Updated to National Inventory report 2020 Reference revised</t>
  </si>
  <si>
    <t>(='Urea application'!I13:J12)Updated to National Inventory report 2020 Reference revised</t>
  </si>
  <si>
    <t>(='Fuel'!A12:Q20) Updated EF for Scope 1 and Scope 3 for Stationary fuel and Transport vehicles</t>
  </si>
  <si>
    <t>(='Electricity'!L1:P13) Updated the reference from the 2022 NGA factors workbook</t>
  </si>
  <si>
    <t xml:space="preserve">(=' Trees'!Q9,' Trees'!AL9,' Trees'!BG9,' Trees'!CB9) Fixed the column was not referencing the whole table below, so depending in the drop-down list selection it might have comeback as zero as the reference selection was not locked. </t>
  </si>
  <si>
    <t xml:space="preserve">(='Embedded emissions '!E3:E5,'Embedded emissions '!E9:E11,'Embedded emissions '!E15:E16,'Embedded emissions '!E20) Updated all emissions factors for the Scope 3 emissions tab - now the cells are referenced to the correct table together with the cited source. </t>
  </si>
  <si>
    <t xml:space="preserve">Removed the "GHG type" columns due to lack of reliable information in the literature </t>
  </si>
  <si>
    <t>Data Summary</t>
  </si>
  <si>
    <t>(='Data summary'!D2:E6) Now, the sum of values summarises only Scope 1.</t>
  </si>
  <si>
    <t>(='Embedded emissions '!E20) Added a note to explain that the 0.036 Kg CO2/Kg lime value accounts for both mining and crushing, and in the case of Limesand the user should provide the energy required for only mining.</t>
  </si>
  <si>
    <t>(='Data input'!B78:I78) Added LPG row annual consumption</t>
  </si>
  <si>
    <t>(=Fuel!A18:N18,Fuel!A23:N23) Added Liquefied petroleum gas (LPG) Scope 1 and Scope 2 EF</t>
  </si>
  <si>
    <t>(=Fuel!A15:G23) Updated the EF reference from the 2023 August edition. NGA factors workbook</t>
  </si>
  <si>
    <t>(=Electricity!M3:N12) Updated the EF reference from the 2023 August edition. NGA factors workbook</t>
  </si>
  <si>
    <t xml:space="preserve">(='Urea Application'!C8) Fixed to add both Dryland for crops and pasture. </t>
  </si>
  <si>
    <t>(='Urea Application'!C16) Fixed cell to apply the correct formula, divide by 1000.</t>
  </si>
  <si>
    <t>(='Nitrous oxide MMS'!B67:G83) Added a table to differentiate between high and low rainfall regions for non-irrigated crops - Table 5.21</t>
  </si>
  <si>
    <t>Tonnes Product/Farm</t>
  </si>
  <si>
    <t>N content of fertiliser</t>
  </si>
  <si>
    <t>Percentage</t>
  </si>
  <si>
    <t>(Wood &amp; Cowie, 2004)</t>
  </si>
  <si>
    <t>Urea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</si>
</sst>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_-&quot;$&quot;* #,##0.00_-;\-&quot;$&quot;* #,##0.00_-;_-&quot;$&quot;* &quot;-&quot;??_-;_-@_-"/>
    <numFmt numFmtId="165" formatCode="_-* #,##0.00_-;\-* #,##0.00_-;_-* &quot;-&quot;??_-;_-@_-"/>
    <numFmt numFmtId="166" formatCode="0.00000"/>
    <numFmt numFmtId="167" formatCode="0.0000"/>
    <numFmt numFmtId="168" formatCode="0.000"/>
    <numFmt numFmtId="169" formatCode="0.0"/>
    <numFmt numFmtId="170" formatCode="0.0000000"/>
    <numFmt numFmtId="171" formatCode="_-* #,##0_-;\-* #,##0_-;_-* &quot;-&quot;??_-;_-@_-"/>
    <numFmt numFmtId="172" formatCode="0.000000"/>
    <numFmt numFmtId="173" formatCode="0.00000000"/>
    <numFmt numFmtId="174" formatCode="0.0000000000"/>
    <numFmt numFmtId="175" formatCode="&quot; &quot;#,##0.00&quot; &quot;;&quot;-&quot;#,##0.00&quot; &quot;;&quot; -&quot;00&quot; &quot;;&quot; &quot;@&quot; &quot;"/>
    <numFmt numFmtId="176" formatCode="&quot; &quot;#,##0&quot; &quot;;&quot;-&quot;#,##0&quot; &quot;;&quot; -&quot;00&quot; &quot;;&quot; &quot;@&quot; &quot;"/>
    <numFmt numFmtId="177" formatCode="#,##0.0"/>
    <numFmt numFmtId="178" formatCode="0.0%"/>
    <numFmt numFmtId="179" formatCode="0.000%"/>
  </numFmts>
  <fonts count="74" x14ac:knownFonts="1">
    <font>
      <sz val="10"/>
      <name val="Arial"/>
    </font>
    <font>
      <sz val="11"/>
      <color theme="1"/>
      <name val="Calibri"/>
      <family val="2"/>
      <scheme val="minor"/>
    </font>
    <font>
      <sz val="11"/>
      <color theme="1"/>
      <name val="Calibri"/>
      <family val="2"/>
      <scheme val="minor"/>
    </font>
    <font>
      <sz val="10"/>
      <name val="Arial"/>
      <family val="2"/>
    </font>
    <font>
      <sz val="11"/>
      <name val="Times New Roman"/>
      <family val="1"/>
    </font>
    <font>
      <sz val="12"/>
      <name val="Times New Roman"/>
      <family val="1"/>
    </font>
    <font>
      <b/>
      <sz val="12"/>
      <name val="Times New Roman"/>
      <family val="1"/>
    </font>
    <font>
      <b/>
      <sz val="11"/>
      <name val="Times New Roman"/>
      <family val="1"/>
    </font>
    <font>
      <sz val="10"/>
      <name val="Times New Roman"/>
      <family val="1"/>
    </font>
    <font>
      <b/>
      <i/>
      <sz val="12"/>
      <name val="Times New Roman"/>
      <family val="1"/>
    </font>
    <font>
      <sz val="14"/>
      <name val="Times New Roman"/>
      <family val="1"/>
    </font>
    <font>
      <sz val="8"/>
      <color indexed="81"/>
      <name val="Tahoma"/>
      <family val="2"/>
    </font>
    <font>
      <b/>
      <vertAlign val="subscript"/>
      <sz val="12"/>
      <name val="Times New Roman"/>
      <family val="1"/>
    </font>
    <font>
      <b/>
      <sz val="14"/>
      <name val="Times New Roman"/>
      <family val="1"/>
    </font>
    <font>
      <b/>
      <vertAlign val="superscript"/>
      <sz val="12"/>
      <name val="Times New Roman"/>
      <family val="1"/>
    </font>
    <font>
      <b/>
      <sz val="10"/>
      <name val="Times New Roman"/>
      <family val="1"/>
    </font>
    <font>
      <b/>
      <vertAlign val="subscript"/>
      <sz val="11"/>
      <name val="Times New Roman"/>
      <family val="1"/>
    </font>
    <font>
      <sz val="11"/>
      <color theme="1"/>
      <name val="Calibri"/>
      <family val="2"/>
      <scheme val="minor"/>
    </font>
    <font>
      <sz val="12"/>
      <color theme="1"/>
      <name val="Times New Roman"/>
      <family val="1"/>
    </font>
    <font>
      <b/>
      <sz val="12"/>
      <color theme="1"/>
      <name val="Times New Roman"/>
      <family val="1"/>
    </font>
    <font>
      <sz val="12"/>
      <color rgb="FF92D050"/>
      <name val="Times New Roman"/>
      <family val="1"/>
    </font>
    <font>
      <sz val="12"/>
      <color rgb="FFFF0000"/>
      <name val="Times New Roman"/>
      <family val="1"/>
    </font>
    <font>
      <sz val="11"/>
      <color theme="1"/>
      <name val="Times New Roman"/>
      <family val="1"/>
    </font>
    <font>
      <b/>
      <sz val="11"/>
      <color theme="1"/>
      <name val="Times New Roman"/>
      <family val="1"/>
    </font>
    <font>
      <u/>
      <sz val="10"/>
      <color theme="11"/>
      <name val="Arial"/>
      <family val="2"/>
    </font>
    <font>
      <b/>
      <sz val="10"/>
      <name val="Arial"/>
      <family val="2"/>
    </font>
    <font>
      <b/>
      <sz val="12"/>
      <color rgb="FF000000"/>
      <name val="Times New Roman"/>
      <family val="1"/>
    </font>
    <font>
      <vertAlign val="subscript"/>
      <sz val="11"/>
      <name val="Times New Roman"/>
      <family val="1"/>
    </font>
    <font>
      <u/>
      <sz val="10"/>
      <color theme="10"/>
      <name val="Arial"/>
      <family val="2"/>
    </font>
    <font>
      <b/>
      <sz val="16"/>
      <name val="Times New Roman"/>
      <family val="1"/>
    </font>
    <font>
      <sz val="9"/>
      <color indexed="81"/>
      <name val="Arial"/>
      <family val="2"/>
    </font>
    <font>
      <b/>
      <sz val="9"/>
      <color indexed="81"/>
      <name val="Arial"/>
      <family val="2"/>
    </font>
    <font>
      <sz val="12"/>
      <color rgb="FF000000"/>
      <name val="Times New Roman"/>
      <family val="1"/>
    </font>
    <font>
      <sz val="8"/>
      <color indexed="8"/>
      <name val="Tahoma"/>
      <family val="2"/>
    </font>
    <font>
      <sz val="10"/>
      <color rgb="FF000000"/>
      <name val="Arial"/>
      <family val="2"/>
    </font>
    <font>
      <b/>
      <sz val="14"/>
      <color rgb="FF000000"/>
      <name val="Times New Roman"/>
      <family val="1"/>
    </font>
    <font>
      <sz val="10"/>
      <color rgb="FF000000"/>
      <name val="Times New Roman"/>
      <family val="1"/>
    </font>
    <font>
      <b/>
      <sz val="10"/>
      <color rgb="FF000000"/>
      <name val="Times New Roman"/>
      <family val="1"/>
    </font>
    <font>
      <b/>
      <sz val="10"/>
      <color rgb="FF000000"/>
      <name val="Arial"/>
      <family val="2"/>
    </font>
    <font>
      <vertAlign val="subscript"/>
      <sz val="10"/>
      <name val="Arial"/>
      <family val="2"/>
    </font>
    <font>
      <b/>
      <sz val="11"/>
      <name val="Arial"/>
      <family val="2"/>
    </font>
    <font>
      <vertAlign val="subscript"/>
      <sz val="11"/>
      <color theme="1"/>
      <name val="Times New Roman"/>
      <family val="1"/>
    </font>
    <font>
      <b/>
      <sz val="11"/>
      <color theme="0"/>
      <name val="Times New Roman"/>
      <family val="1"/>
    </font>
    <font>
      <b/>
      <sz val="18"/>
      <color theme="1"/>
      <name val="Times New Roman"/>
      <family val="1"/>
    </font>
    <font>
      <b/>
      <sz val="10"/>
      <color theme="1"/>
      <name val="Calibri"/>
      <family val="2"/>
    </font>
    <font>
      <b/>
      <sz val="10"/>
      <color theme="1"/>
      <name val="Times New Roman"/>
      <family val="1"/>
    </font>
    <font>
      <sz val="10"/>
      <color theme="1"/>
      <name val="Calibri"/>
      <family val="2"/>
    </font>
    <font>
      <sz val="10"/>
      <color theme="1"/>
      <name val="Times New Roman"/>
      <family val="1"/>
    </font>
    <font>
      <vertAlign val="subscript"/>
      <sz val="10"/>
      <color theme="1"/>
      <name val="Times New Roman"/>
      <family val="1"/>
    </font>
    <font>
      <sz val="11"/>
      <color rgb="FF000000"/>
      <name val="Times New Roman"/>
      <family val="1"/>
    </font>
    <font>
      <b/>
      <sz val="11"/>
      <color rgb="FF000000"/>
      <name val="Times New Roman"/>
      <family val="1"/>
    </font>
    <font>
      <vertAlign val="subscript"/>
      <sz val="11"/>
      <color indexed="8"/>
      <name val="Times New Roman"/>
      <family val="1"/>
    </font>
    <font>
      <sz val="11"/>
      <color indexed="8"/>
      <name val="Times New Roman"/>
      <family val="1"/>
    </font>
    <font>
      <b/>
      <sz val="9"/>
      <color indexed="81"/>
      <name val="Tahoma"/>
      <family val="2"/>
    </font>
    <font>
      <sz val="9"/>
      <color indexed="81"/>
      <name val="Tahoma"/>
      <family val="2"/>
    </font>
    <font>
      <b/>
      <sz val="14"/>
      <color theme="1"/>
      <name val="Times New Roman"/>
      <family val="1"/>
    </font>
    <font>
      <sz val="9"/>
      <name val="Arial"/>
      <family val="2"/>
    </font>
    <font>
      <b/>
      <sz val="8"/>
      <color indexed="8"/>
      <name val="Tahoma"/>
      <family val="2"/>
    </font>
    <font>
      <b/>
      <sz val="9"/>
      <name val="Arial"/>
      <family val="2"/>
    </font>
    <font>
      <b/>
      <vertAlign val="subscript"/>
      <sz val="9"/>
      <name val="Arial"/>
      <family val="2"/>
    </font>
    <font>
      <vertAlign val="subscript"/>
      <sz val="9"/>
      <name val="Arial"/>
      <family val="2"/>
    </font>
    <font>
      <i/>
      <sz val="10"/>
      <name val="Arial"/>
      <family val="2"/>
    </font>
    <font>
      <sz val="9"/>
      <color rgb="FF222222"/>
      <name val="Arial"/>
      <family val="2"/>
    </font>
    <font>
      <i/>
      <sz val="9"/>
      <color rgb="FF222222"/>
      <name val="Arial"/>
      <family val="2"/>
    </font>
    <font>
      <u/>
      <sz val="9"/>
      <color theme="10"/>
      <name val="Arial"/>
      <family val="2"/>
    </font>
    <font>
      <u/>
      <sz val="10"/>
      <color theme="10"/>
      <name val="Times New Roman"/>
      <family val="1"/>
    </font>
    <font>
      <b/>
      <sz val="11"/>
      <color theme="1"/>
      <name val="Calibri"/>
      <family val="2"/>
      <scheme val="minor"/>
    </font>
    <font>
      <b/>
      <sz val="9"/>
      <name val="Times New Roman"/>
      <family val="1"/>
    </font>
    <font>
      <sz val="10"/>
      <color rgb="FF222222"/>
      <name val="Times New Roman"/>
      <family val="1"/>
    </font>
    <font>
      <b/>
      <sz val="12"/>
      <color indexed="81"/>
      <name val="Tahoma"/>
      <family val="2"/>
    </font>
    <font>
      <b/>
      <sz val="8"/>
      <color indexed="81"/>
      <name val="Tahoma"/>
      <family val="2"/>
    </font>
    <font>
      <sz val="12"/>
      <color theme="0"/>
      <name val="Times New Roman"/>
      <family val="1"/>
    </font>
    <font>
      <b/>
      <sz val="9"/>
      <color rgb="FF000000"/>
      <name val="Tahoma"/>
      <family val="2"/>
    </font>
    <font>
      <sz val="9"/>
      <color rgb="FF000000"/>
      <name val="Tahoma"/>
      <family val="2"/>
    </font>
  </fonts>
  <fills count="37">
    <fill>
      <patternFill patternType="none"/>
    </fill>
    <fill>
      <patternFill patternType="gray125"/>
    </fill>
    <fill>
      <patternFill patternType="solid">
        <fgColor theme="6" tint="0.59999389629810485"/>
        <bgColor indexed="65"/>
      </patternFill>
    </fill>
    <fill>
      <patternFill patternType="solid">
        <fgColor theme="7" tint="0.59999389629810485"/>
        <bgColor indexed="65"/>
      </patternFill>
    </fill>
    <fill>
      <patternFill patternType="solid">
        <fgColor theme="4" tint="0.59999389629810485"/>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rgb="FFFAFDD1"/>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theme="3"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0"/>
        <bgColor indexed="64"/>
      </patternFill>
    </fill>
    <fill>
      <patternFill patternType="solid">
        <fgColor rgb="FFE6B8B7"/>
        <bgColor rgb="FF000000"/>
      </patternFill>
    </fill>
    <fill>
      <patternFill patternType="solid">
        <fgColor rgb="FFF2DCDB"/>
        <bgColor rgb="FF000000"/>
      </patternFill>
    </fill>
    <fill>
      <patternFill patternType="solid">
        <fgColor theme="2" tint="-9.9978637043366805E-2"/>
        <bgColor indexed="64"/>
      </patternFill>
    </fill>
    <fill>
      <patternFill patternType="solid">
        <fgColor theme="2" tint="-0.249977111117893"/>
        <bgColor indexed="64"/>
      </patternFill>
    </fill>
    <fill>
      <patternFill patternType="solid">
        <fgColor rgb="FFCFDFAE"/>
        <bgColor indexed="64"/>
      </patternFill>
    </fill>
    <fill>
      <patternFill patternType="solid">
        <fgColor rgb="FFCFDFAE"/>
        <bgColor rgb="FF000000"/>
      </patternFill>
    </fill>
    <fill>
      <patternFill patternType="solid">
        <fgColor rgb="FFCCFFFF"/>
        <bgColor indexed="64"/>
      </patternFill>
    </fill>
    <fill>
      <patternFill patternType="solid">
        <fgColor rgb="FFFFFFCC"/>
        <bgColor indexed="64"/>
      </patternFill>
    </fill>
    <fill>
      <patternFill patternType="solid">
        <fgColor theme="1"/>
        <bgColor indexed="64"/>
      </patternFill>
    </fill>
    <fill>
      <patternFill patternType="solid">
        <fgColor rgb="FFCCECFF"/>
        <bgColor indexed="64"/>
      </patternFill>
    </fill>
    <fill>
      <patternFill patternType="solid">
        <fgColor rgb="FFCCECFF"/>
        <bgColor rgb="FFCCC0DA"/>
      </patternFill>
    </fill>
    <fill>
      <patternFill patternType="solid">
        <fgColor rgb="FF92D050"/>
        <bgColor indexed="64"/>
      </patternFill>
    </fill>
    <fill>
      <patternFill patternType="solid">
        <fgColor theme="5" tint="0.39997558519241921"/>
        <bgColor indexed="64"/>
      </patternFill>
    </fill>
    <fill>
      <patternFill patternType="solid">
        <fgColor theme="2"/>
        <bgColor rgb="FFCCC0DA"/>
      </patternFill>
    </fill>
    <fill>
      <patternFill patternType="solid">
        <fgColor rgb="FFFFFFC1"/>
        <bgColor indexed="64"/>
      </patternFill>
    </fill>
    <fill>
      <patternFill patternType="solid">
        <fgColor rgb="FFCCFFFF"/>
        <bgColor rgb="FF000000"/>
      </patternFill>
    </fill>
    <fill>
      <patternFill patternType="solid">
        <fgColor theme="0"/>
        <bgColor rgb="FFCCC0DA"/>
      </patternFill>
    </fill>
    <fill>
      <patternFill patternType="solid">
        <fgColor theme="7" tint="0.59999389629810485"/>
        <bgColor rgb="FFCCC0DA"/>
      </patternFill>
    </fill>
    <fill>
      <patternFill patternType="solid">
        <fgColor theme="7" tint="0.59999389629810485"/>
        <bgColor rgb="FF000000"/>
      </patternFill>
    </fill>
  </fills>
  <borders count="37">
    <border>
      <left/>
      <right/>
      <top/>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rgb="FF000000"/>
      </bottom>
      <diagonal/>
    </border>
    <border>
      <left/>
      <right style="thin">
        <color auto="1"/>
      </right>
      <top style="thin">
        <color auto="1"/>
      </top>
      <bottom style="thin">
        <color rgb="FF000000"/>
      </bottom>
      <diagonal/>
    </border>
    <border>
      <left style="medium">
        <color indexed="64"/>
      </left>
      <right style="medium">
        <color indexed="64"/>
      </right>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776">
    <xf numFmtId="0" fontId="0" fillId="0" borderId="0"/>
    <xf numFmtId="0" fontId="17" fillId="2" borderId="0" applyNumberFormat="0" applyBorder="0" applyAlignment="0" applyProtection="0"/>
    <xf numFmtId="0" fontId="17" fillId="3" borderId="0" applyNumberFormat="0" applyBorder="0" applyAlignment="0" applyProtection="0"/>
    <xf numFmtId="165" fontId="3" fillId="0" borderId="0" applyFont="0" applyFill="0" applyBorder="0" applyAlignment="0" applyProtection="0"/>
    <xf numFmtId="164" fontId="3"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34" fillId="0" borderId="0"/>
    <xf numFmtId="0" fontId="3" fillId="0" borderId="0"/>
    <xf numFmtId="0" fontId="3" fillId="0" borderId="0"/>
    <xf numFmtId="0" fontId="2" fillId="0" borderId="0"/>
    <xf numFmtId="0" fontId="34" fillId="0" borderId="0"/>
    <xf numFmtId="165" fontId="3" fillId="0" borderId="0" applyFont="0" applyFill="0" applyBorder="0" applyAlignment="0" applyProtection="0"/>
    <xf numFmtId="175" fontId="34" fillId="0" borderId="0" applyFont="0" applyFill="0" applyBorder="0" applyAlignment="0" applyProtection="0"/>
    <xf numFmtId="0" fontId="56" fillId="0" borderId="12"/>
    <xf numFmtId="0" fontId="34" fillId="0" borderId="0"/>
    <xf numFmtId="9" fontId="34" fillId="0" borderId="0" applyFont="0" applyFill="0" applyBorder="0" applyAlignment="0" applyProtection="0"/>
    <xf numFmtId="0" fontId="3" fillId="0" borderId="0"/>
    <xf numFmtId="0" fontId="64" fillId="0" borderId="12" applyNumberFormat="0" applyFill="0" applyBorder="0" applyAlignment="0" applyProtection="0"/>
    <xf numFmtId="0" fontId="1" fillId="0" borderId="0"/>
  </cellStyleXfs>
  <cellXfs count="985">
    <xf numFmtId="0" fontId="0" fillId="0" borderId="0" xfId="0"/>
    <xf numFmtId="0" fontId="5" fillId="0" borderId="0" xfId="0" applyFont="1"/>
    <xf numFmtId="0" fontId="6" fillId="0" borderId="0" xfId="0" applyFont="1"/>
    <xf numFmtId="0" fontId="13" fillId="0" borderId="0" xfId="0" applyFont="1"/>
    <xf numFmtId="0" fontId="18" fillId="4" borderId="0" xfId="2" applyFont="1" applyFill="1" applyBorder="1"/>
    <xf numFmtId="2" fontId="18" fillId="4" borderId="0" xfId="2" applyNumberFormat="1" applyFont="1" applyFill="1" applyBorder="1"/>
    <xf numFmtId="0" fontId="19" fillId="4" borderId="0" xfId="2" applyFont="1" applyFill="1" applyBorder="1"/>
    <xf numFmtId="1" fontId="6" fillId="4" borderId="0" xfId="0" applyNumberFormat="1" applyFont="1" applyFill="1"/>
    <xf numFmtId="0" fontId="6" fillId="4" borderId="0" xfId="0" applyFont="1" applyFill="1"/>
    <xf numFmtId="2" fontId="5" fillId="0" borderId="0" xfId="0" applyNumberFormat="1" applyFont="1"/>
    <xf numFmtId="0" fontId="19" fillId="5" borderId="0" xfId="1" applyFont="1" applyFill="1" applyBorder="1"/>
    <xf numFmtId="0" fontId="18" fillId="5" borderId="0" xfId="1" applyFont="1" applyFill="1" applyBorder="1" applyAlignment="1">
      <alignment horizontal="center" vertical="top" wrapText="1"/>
    </xf>
    <xf numFmtId="0" fontId="18" fillId="5" borderId="0" xfId="1" applyFont="1" applyFill="1" applyBorder="1"/>
    <xf numFmtId="2" fontId="18" fillId="5" borderId="0" xfId="1" applyNumberFormat="1" applyFont="1" applyFill="1" applyBorder="1" applyAlignment="1">
      <alignment horizontal="center" vertical="top" wrapText="1"/>
    </xf>
    <xf numFmtId="0" fontId="5" fillId="5" borderId="0" xfId="0" applyFont="1" applyFill="1"/>
    <xf numFmtId="0" fontId="6" fillId="5" borderId="0" xfId="0" applyFont="1" applyFill="1"/>
    <xf numFmtId="169" fontId="18" fillId="5" borderId="0" xfId="1" applyNumberFormat="1" applyFont="1" applyFill="1" applyBorder="1" applyAlignment="1">
      <alignment horizontal="center" vertical="top" wrapText="1"/>
    </xf>
    <xf numFmtId="1" fontId="18" fillId="5" borderId="0" xfId="1" applyNumberFormat="1" applyFont="1" applyFill="1" applyBorder="1" applyAlignment="1">
      <alignment horizontal="center" vertical="top" wrapText="1"/>
    </xf>
    <xf numFmtId="0" fontId="18" fillId="0" borderId="0" xfId="1" applyFont="1" applyFill="1" applyBorder="1" applyAlignment="1">
      <alignment horizontal="center" vertical="top" wrapText="1"/>
    </xf>
    <xf numFmtId="0" fontId="18" fillId="0" borderId="0" xfId="1" applyFont="1" applyFill="1" applyBorder="1"/>
    <xf numFmtId="0" fontId="5" fillId="6" borderId="0" xfId="0" applyFont="1" applyFill="1"/>
    <xf numFmtId="0" fontId="18" fillId="6" borderId="0" xfId="1" applyFont="1" applyFill="1" applyBorder="1"/>
    <xf numFmtId="1" fontId="18" fillId="6" borderId="0" xfId="1" applyNumberFormat="1" applyFont="1" applyFill="1" applyBorder="1" applyProtection="1"/>
    <xf numFmtId="2" fontId="18" fillId="5" borderId="0" xfId="1" applyNumberFormat="1" applyFont="1" applyFill="1" applyBorder="1" applyAlignment="1">
      <alignment horizontal="left" vertical="top" wrapText="1"/>
    </xf>
    <xf numFmtId="2" fontId="5" fillId="5" borderId="0" xfId="0" applyNumberFormat="1" applyFont="1" applyFill="1"/>
    <xf numFmtId="0" fontId="9" fillId="5" borderId="0" xfId="0" applyFont="1" applyFill="1"/>
    <xf numFmtId="168" fontId="5" fillId="5" borderId="0" xfId="0" applyNumberFormat="1" applyFont="1" applyFill="1"/>
    <xf numFmtId="0" fontId="6" fillId="5" borderId="0" xfId="0" applyFont="1" applyFill="1" applyAlignment="1">
      <alignment horizontal="left"/>
    </xf>
    <xf numFmtId="167" fontId="5" fillId="5" borderId="0" xfId="0" applyNumberFormat="1" applyFont="1" applyFill="1"/>
    <xf numFmtId="169" fontId="5" fillId="5" borderId="0" xfId="0" applyNumberFormat="1" applyFont="1" applyFill="1"/>
    <xf numFmtId="0" fontId="10" fillId="0" borderId="0" xfId="0" applyFont="1"/>
    <xf numFmtId="0" fontId="19" fillId="7" borderId="0" xfId="1" applyFont="1" applyFill="1" applyBorder="1"/>
    <xf numFmtId="0" fontId="19" fillId="7" borderId="0" xfId="1" applyFont="1" applyFill="1" applyBorder="1" applyAlignment="1">
      <alignment horizontal="center" vertical="top" wrapText="1"/>
    </xf>
    <xf numFmtId="0" fontId="5" fillId="7" borderId="0" xfId="0" applyFont="1" applyFill="1"/>
    <xf numFmtId="2" fontId="5" fillId="7" borderId="0" xfId="0" applyNumberFormat="1" applyFont="1" applyFill="1"/>
    <xf numFmtId="0" fontId="20" fillId="0" borderId="0" xfId="0" applyFont="1"/>
    <xf numFmtId="0" fontId="6" fillId="7" borderId="0" xfId="0" applyFont="1" applyFill="1"/>
    <xf numFmtId="170" fontId="5" fillId="7" borderId="0" xfId="0" applyNumberFormat="1" applyFont="1" applyFill="1"/>
    <xf numFmtId="166" fontId="5" fillId="7" borderId="0" xfId="0" applyNumberFormat="1" applyFont="1" applyFill="1"/>
    <xf numFmtId="0" fontId="5" fillId="7" borderId="0" xfId="0" applyFont="1" applyFill="1" applyAlignment="1">
      <alignment horizontal="right"/>
    </xf>
    <xf numFmtId="0" fontId="5" fillId="8" borderId="0" xfId="0" applyFont="1" applyFill="1"/>
    <xf numFmtId="168" fontId="5" fillId="7" borderId="0" xfId="0" applyNumberFormat="1" applyFont="1" applyFill="1"/>
    <xf numFmtId="0" fontId="5" fillId="4" borderId="0" xfId="0" applyFont="1" applyFill="1"/>
    <xf numFmtId="169" fontId="18" fillId="4" borderId="0" xfId="2" applyNumberFormat="1" applyFont="1" applyFill="1" applyBorder="1"/>
    <xf numFmtId="0" fontId="18" fillId="4" borderId="0" xfId="2" applyFont="1" applyFill="1" applyBorder="1" applyAlignment="1">
      <alignment horizontal="center" vertical="top" wrapText="1"/>
    </xf>
    <xf numFmtId="167" fontId="5" fillId="4" borderId="0" xfId="0" applyNumberFormat="1" applyFont="1" applyFill="1"/>
    <xf numFmtId="164" fontId="5" fillId="0" borderId="0" xfId="4" applyFont="1" applyFill="1"/>
    <xf numFmtId="171" fontId="5" fillId="0" borderId="0" xfId="3" applyNumberFormat="1" applyFont="1" applyFill="1"/>
    <xf numFmtId="0" fontId="5" fillId="10" borderId="0" xfId="0" applyFont="1" applyFill="1"/>
    <xf numFmtId="0" fontId="18" fillId="4" borderId="0" xfId="2" applyFont="1" applyFill="1" applyBorder="1" applyAlignment="1">
      <alignment horizontal="right" vertical="top" wrapText="1"/>
    </xf>
    <xf numFmtId="0" fontId="18" fillId="4" borderId="0" xfId="2" applyFont="1" applyFill="1" applyBorder="1" applyAlignment="1">
      <alignment horizontal="right"/>
    </xf>
    <xf numFmtId="0" fontId="5" fillId="4" borderId="0" xfId="0" applyFont="1" applyFill="1" applyAlignment="1">
      <alignment horizontal="center"/>
    </xf>
    <xf numFmtId="0" fontId="18" fillId="4" borderId="0" xfId="2" applyFont="1" applyFill="1" applyBorder="1" applyAlignment="1">
      <alignment horizontal="center"/>
    </xf>
    <xf numFmtId="0" fontId="18" fillId="4" borderId="0" xfId="2" applyFont="1" applyFill="1" applyBorder="1" applyAlignment="1" applyProtection="1">
      <alignment horizontal="center"/>
    </xf>
    <xf numFmtId="0" fontId="19" fillId="4" borderId="0" xfId="2" applyFont="1" applyFill="1" applyBorder="1" applyAlignment="1">
      <alignment horizontal="left"/>
    </xf>
    <xf numFmtId="0" fontId="19" fillId="4" borderId="0" xfId="2" applyFont="1" applyFill="1" applyBorder="1" applyAlignment="1" applyProtection="1">
      <alignment horizontal="left"/>
    </xf>
    <xf numFmtId="0" fontId="5" fillId="4" borderId="0" xfId="0" applyFont="1" applyFill="1" applyAlignment="1">
      <alignment horizontal="left"/>
    </xf>
    <xf numFmtId="0" fontId="18" fillId="4" borderId="0" xfId="2" applyFont="1" applyFill="1" applyBorder="1" applyAlignment="1">
      <alignment horizontal="left"/>
    </xf>
    <xf numFmtId="0" fontId="5" fillId="11" borderId="0" xfId="0" applyFont="1" applyFill="1"/>
    <xf numFmtId="0" fontId="19" fillId="6" borderId="0" xfId="1" applyFont="1" applyFill="1" applyBorder="1"/>
    <xf numFmtId="0" fontId="5" fillId="6" borderId="0" xfId="0" applyFont="1" applyFill="1" applyAlignment="1">
      <alignment horizontal="right"/>
    </xf>
    <xf numFmtId="167" fontId="18" fillId="0" borderId="0" xfId="1" applyNumberFormat="1" applyFont="1" applyFill="1" applyBorder="1"/>
    <xf numFmtId="168" fontId="18" fillId="6" borderId="0" xfId="1" applyNumberFormat="1" applyFont="1" applyFill="1" applyBorder="1"/>
    <xf numFmtId="167" fontId="18" fillId="6" borderId="0" xfId="1" applyNumberFormat="1" applyFont="1" applyFill="1" applyBorder="1"/>
    <xf numFmtId="0" fontId="5" fillId="5" borderId="0" xfId="0" applyFont="1" applyFill="1" applyAlignment="1">
      <alignment horizontal="right"/>
    </xf>
    <xf numFmtId="0" fontId="6" fillId="5" borderId="0" xfId="1" applyFont="1" applyFill="1" applyBorder="1"/>
    <xf numFmtId="0" fontId="6" fillId="10" borderId="0" xfId="0" applyFont="1" applyFill="1"/>
    <xf numFmtId="0" fontId="5" fillId="0" borderId="0" xfId="0" applyFont="1" applyAlignment="1">
      <alignment horizontal="center"/>
    </xf>
    <xf numFmtId="0" fontId="18" fillId="0" borderId="0" xfId="1" applyFont="1" applyFill="1" applyBorder="1" applyAlignment="1">
      <alignment horizontal="center"/>
    </xf>
    <xf numFmtId="0" fontId="6" fillId="0" borderId="0" xfId="0" applyFont="1" applyAlignment="1">
      <alignment horizontal="center"/>
    </xf>
    <xf numFmtId="0" fontId="6" fillId="9" borderId="0" xfId="0" applyFont="1" applyFill="1" applyAlignment="1">
      <alignment horizontal="center"/>
    </xf>
    <xf numFmtId="0" fontId="5" fillId="9" borderId="0" xfId="0" applyFont="1" applyFill="1" applyAlignment="1">
      <alignment horizontal="center"/>
    </xf>
    <xf numFmtId="0" fontId="19" fillId="4" borderId="1" xfId="2" applyFont="1" applyFill="1" applyBorder="1"/>
    <xf numFmtId="0" fontId="19" fillId="4" borderId="1" xfId="2" applyFont="1" applyFill="1" applyBorder="1" applyAlignment="1">
      <alignment horizontal="center" vertical="top" wrapText="1"/>
    </xf>
    <xf numFmtId="0" fontId="6" fillId="10" borderId="1" xfId="0" applyFont="1" applyFill="1" applyBorder="1"/>
    <xf numFmtId="0" fontId="5" fillId="10" borderId="1" xfId="0" applyFont="1" applyFill="1" applyBorder="1"/>
    <xf numFmtId="0" fontId="19" fillId="6" borderId="2" xfId="1" applyFont="1" applyFill="1" applyBorder="1"/>
    <xf numFmtId="0" fontId="5" fillId="6" borderId="2" xfId="0" applyFont="1" applyFill="1" applyBorder="1"/>
    <xf numFmtId="0" fontId="5" fillId="9" borderId="2" xfId="0" applyFont="1" applyFill="1" applyBorder="1" applyAlignment="1">
      <alignment horizontal="center"/>
    </xf>
    <xf numFmtId="0" fontId="5" fillId="4" borderId="2" xfId="0" applyFont="1" applyFill="1" applyBorder="1" applyAlignment="1">
      <alignment horizontal="left"/>
    </xf>
    <xf numFmtId="0" fontId="5" fillId="4" borderId="2" xfId="0" applyFont="1" applyFill="1" applyBorder="1" applyAlignment="1">
      <alignment horizontal="center"/>
    </xf>
    <xf numFmtId="0" fontId="18" fillId="4" borderId="2" xfId="2" applyFont="1" applyFill="1" applyBorder="1" applyAlignment="1" applyProtection="1">
      <alignment horizontal="center"/>
    </xf>
    <xf numFmtId="0" fontId="6" fillId="4" borderId="2" xfId="0" applyFont="1" applyFill="1" applyBorder="1"/>
    <xf numFmtId="167" fontId="5" fillId="4" borderId="2" xfId="0" applyNumberFormat="1" applyFont="1" applyFill="1" applyBorder="1"/>
    <xf numFmtId="168" fontId="5" fillId="6" borderId="2" xfId="0" applyNumberFormat="1" applyFont="1" applyFill="1" applyBorder="1"/>
    <xf numFmtId="0" fontId="6" fillId="5" borderId="2" xfId="0" applyFont="1" applyFill="1" applyBorder="1"/>
    <xf numFmtId="0" fontId="6" fillId="5" borderId="1" xfId="0" applyFont="1" applyFill="1" applyBorder="1"/>
    <xf numFmtId="0" fontId="19" fillId="5" borderId="1" xfId="1" applyFont="1" applyFill="1" applyBorder="1" applyAlignment="1">
      <alignment horizontal="center" vertical="top" wrapText="1"/>
    </xf>
    <xf numFmtId="0" fontId="19" fillId="5" borderId="1" xfId="1" applyFont="1" applyFill="1" applyBorder="1"/>
    <xf numFmtId="0" fontId="6" fillId="11" borderId="0" xfId="0" applyFont="1" applyFill="1" applyAlignment="1">
      <alignment horizontal="center"/>
    </xf>
    <xf numFmtId="0" fontId="6" fillId="5" borderId="0" xfId="0" applyFont="1" applyFill="1" applyAlignment="1">
      <alignment horizontal="right"/>
    </xf>
    <xf numFmtId="170" fontId="5" fillId="5" borderId="0" xfId="0" applyNumberFormat="1" applyFont="1" applyFill="1"/>
    <xf numFmtId="0" fontId="6" fillId="7" borderId="2" xfId="0" applyFont="1" applyFill="1" applyBorder="1"/>
    <xf numFmtId="0" fontId="19" fillId="7" borderId="1" xfId="1" applyFont="1" applyFill="1" applyBorder="1"/>
    <xf numFmtId="0" fontId="6" fillId="7" borderId="1" xfId="0" applyFont="1" applyFill="1" applyBorder="1" applyAlignment="1">
      <alignment horizontal="right"/>
    </xf>
    <xf numFmtId="0" fontId="19" fillId="7" borderId="1" xfId="1" applyFont="1" applyFill="1" applyBorder="1" applyAlignment="1">
      <alignment horizontal="center" wrapText="1"/>
    </xf>
    <xf numFmtId="0" fontId="6" fillId="7" borderId="1" xfId="0" applyFont="1" applyFill="1" applyBorder="1"/>
    <xf numFmtId="0" fontId="5" fillId="7" borderId="0" xfId="0" applyFont="1" applyFill="1" applyAlignment="1">
      <alignment horizontal="left"/>
    </xf>
    <xf numFmtId="169" fontId="5" fillId="6" borderId="0" xfId="0" applyNumberFormat="1" applyFont="1" applyFill="1"/>
    <xf numFmtId="0" fontId="5" fillId="8" borderId="2" xfId="0" applyFont="1" applyFill="1" applyBorder="1"/>
    <xf numFmtId="0" fontId="6" fillId="8" borderId="1" xfId="0" applyFont="1" applyFill="1" applyBorder="1"/>
    <xf numFmtId="0" fontId="5" fillId="8" borderId="1" xfId="0" applyFont="1" applyFill="1" applyBorder="1"/>
    <xf numFmtId="2" fontId="6" fillId="11" borderId="0" xfId="0" applyNumberFormat="1" applyFont="1" applyFill="1" applyAlignment="1">
      <alignment horizontal="center"/>
    </xf>
    <xf numFmtId="0" fontId="21" fillId="5" borderId="0" xfId="0" applyFont="1" applyFill="1"/>
    <xf numFmtId="0" fontId="5" fillId="5" borderId="2" xfId="0" applyFont="1" applyFill="1" applyBorder="1"/>
    <xf numFmtId="0" fontId="6" fillId="11" borderId="2" xfId="0" applyFont="1" applyFill="1" applyBorder="1" applyAlignment="1">
      <alignment horizontal="center"/>
    </xf>
    <xf numFmtId="0" fontId="5" fillId="7" borderId="2" xfId="0" applyFont="1" applyFill="1" applyBorder="1"/>
    <xf numFmtId="169" fontId="18" fillId="6" borderId="0" xfId="1" applyNumberFormat="1" applyFont="1" applyFill="1" applyBorder="1"/>
    <xf numFmtId="0" fontId="5" fillId="7" borderId="4" xfId="0" applyFont="1" applyFill="1" applyBorder="1" applyAlignment="1">
      <alignment horizontal="right"/>
    </xf>
    <xf numFmtId="166" fontId="5" fillId="7" borderId="3" xfId="0" applyNumberFormat="1" applyFont="1" applyFill="1" applyBorder="1"/>
    <xf numFmtId="0" fontId="5" fillId="7" borderId="5" xfId="0" applyFont="1" applyFill="1" applyBorder="1"/>
    <xf numFmtId="0" fontId="5" fillId="7" borderId="6" xfId="0" applyFont="1" applyFill="1" applyBorder="1" applyAlignment="1">
      <alignment horizontal="right"/>
    </xf>
    <xf numFmtId="0" fontId="5" fillId="7" borderId="7" xfId="0" applyFont="1" applyFill="1" applyBorder="1"/>
    <xf numFmtId="0" fontId="5" fillId="7" borderId="8" xfId="0" applyFont="1" applyFill="1" applyBorder="1" applyAlignment="1">
      <alignment horizontal="right"/>
    </xf>
    <xf numFmtId="166" fontId="5" fillId="7" borderId="2" xfId="0" applyNumberFormat="1" applyFont="1" applyFill="1" applyBorder="1"/>
    <xf numFmtId="0" fontId="5" fillId="7" borderId="9" xfId="0" applyFont="1" applyFill="1" applyBorder="1"/>
    <xf numFmtId="166" fontId="5" fillId="7" borderId="5" xfId="0" applyNumberFormat="1" applyFont="1" applyFill="1" applyBorder="1"/>
    <xf numFmtId="166" fontId="5" fillId="7" borderId="7" xfId="0" applyNumberFormat="1" applyFont="1" applyFill="1" applyBorder="1"/>
    <xf numFmtId="166" fontId="5" fillId="7" borderId="9" xfId="0" applyNumberFormat="1" applyFont="1" applyFill="1" applyBorder="1"/>
    <xf numFmtId="0" fontId="5" fillId="10" borderId="4" xfId="0" applyFont="1" applyFill="1" applyBorder="1"/>
    <xf numFmtId="0" fontId="5" fillId="10" borderId="3" xfId="0" applyFont="1" applyFill="1" applyBorder="1"/>
    <xf numFmtId="0" fontId="5" fillId="10" borderId="5" xfId="0" applyFont="1" applyFill="1" applyBorder="1"/>
    <xf numFmtId="0" fontId="6" fillId="10" borderId="6" xfId="0" applyFont="1" applyFill="1" applyBorder="1"/>
    <xf numFmtId="0" fontId="5" fillId="10" borderId="7" xfId="0" applyFont="1" applyFill="1" applyBorder="1"/>
    <xf numFmtId="0" fontId="5" fillId="10" borderId="6" xfId="0" applyFont="1" applyFill="1" applyBorder="1"/>
    <xf numFmtId="0" fontId="5" fillId="10" borderId="8" xfId="0" applyFont="1" applyFill="1" applyBorder="1"/>
    <xf numFmtId="0" fontId="5" fillId="10" borderId="2" xfId="0" applyFont="1" applyFill="1" applyBorder="1"/>
    <xf numFmtId="0" fontId="6" fillId="10" borderId="4" xfId="0" applyFont="1" applyFill="1" applyBorder="1"/>
    <xf numFmtId="0" fontId="5" fillId="10" borderId="3" xfId="0" applyFont="1" applyFill="1" applyBorder="1" applyAlignment="1">
      <alignment horizontal="left"/>
    </xf>
    <xf numFmtId="0" fontId="7" fillId="10" borderId="4" xfId="0" applyFont="1" applyFill="1" applyBorder="1"/>
    <xf numFmtId="0" fontId="7" fillId="10" borderId="8" xfId="0" applyFont="1" applyFill="1" applyBorder="1"/>
    <xf numFmtId="0" fontId="23" fillId="10" borderId="4" xfId="2" applyFont="1" applyFill="1" applyBorder="1"/>
    <xf numFmtId="0" fontId="8" fillId="10" borderId="3" xfId="0" applyFont="1" applyFill="1" applyBorder="1"/>
    <xf numFmtId="0" fontId="22" fillId="10" borderId="5" xfId="2" applyFont="1" applyFill="1" applyBorder="1"/>
    <xf numFmtId="0" fontId="23" fillId="10" borderId="8" xfId="2" applyFont="1" applyFill="1" applyBorder="1"/>
    <xf numFmtId="0" fontId="8" fillId="10" borderId="2" xfId="0" applyFont="1" applyFill="1" applyBorder="1"/>
    <xf numFmtId="0" fontId="22" fillId="10" borderId="9" xfId="2" applyFont="1" applyFill="1" applyBorder="1"/>
    <xf numFmtId="0" fontId="5" fillId="10" borderId="9" xfId="0" applyFont="1" applyFill="1" applyBorder="1"/>
    <xf numFmtId="0" fontId="5" fillId="10" borderId="2" xfId="0" applyFont="1" applyFill="1" applyBorder="1" applyAlignment="1">
      <alignment horizontal="left"/>
    </xf>
    <xf numFmtId="0" fontId="6" fillId="10" borderId="10" xfId="0" applyFont="1" applyFill="1" applyBorder="1"/>
    <xf numFmtId="0" fontId="6" fillId="10" borderId="11" xfId="0" applyFont="1" applyFill="1" applyBorder="1"/>
    <xf numFmtId="1" fontId="5" fillId="5" borderId="0" xfId="0" applyNumberFormat="1" applyFont="1" applyFill="1"/>
    <xf numFmtId="0" fontId="6" fillId="8" borderId="2" xfId="0" applyFont="1" applyFill="1" applyBorder="1"/>
    <xf numFmtId="0" fontId="5" fillId="7" borderId="6" xfId="0" applyFont="1" applyFill="1" applyBorder="1"/>
    <xf numFmtId="0" fontId="5" fillId="7" borderId="8" xfId="0" applyFont="1" applyFill="1" applyBorder="1"/>
    <xf numFmtId="169" fontId="5" fillId="5" borderId="0" xfId="1" applyNumberFormat="1" applyFont="1" applyFill="1" applyBorder="1" applyAlignment="1">
      <alignment horizontal="right" vertical="top" wrapText="1"/>
    </xf>
    <xf numFmtId="0" fontId="6" fillId="10" borderId="3" xfId="0" applyFont="1" applyFill="1" applyBorder="1"/>
    <xf numFmtId="0" fontId="6" fillId="13" borderId="1" xfId="0" applyFont="1" applyFill="1" applyBorder="1" applyAlignment="1">
      <alignment horizontal="center"/>
    </xf>
    <xf numFmtId="0" fontId="5" fillId="13" borderId="0" xfId="0" applyFont="1" applyFill="1" applyAlignment="1">
      <alignment horizontal="center"/>
    </xf>
    <xf numFmtId="0" fontId="6" fillId="13" borderId="0" xfId="0" applyFont="1" applyFill="1" applyAlignment="1">
      <alignment horizontal="center"/>
    </xf>
    <xf numFmtId="0" fontId="5" fillId="13" borderId="2" xfId="0" applyFont="1" applyFill="1" applyBorder="1" applyAlignment="1">
      <alignment horizontal="center"/>
    </xf>
    <xf numFmtId="0" fontId="6" fillId="13" borderId="3" xfId="0" applyFont="1" applyFill="1" applyBorder="1" applyAlignment="1">
      <alignment horizontal="center"/>
    </xf>
    <xf numFmtId="0" fontId="6" fillId="13" borderId="2" xfId="0" applyFont="1" applyFill="1" applyBorder="1" applyAlignment="1">
      <alignment horizontal="center"/>
    </xf>
    <xf numFmtId="2" fontId="5" fillId="4" borderId="0" xfId="0" applyNumberFormat="1" applyFont="1" applyFill="1"/>
    <xf numFmtId="0" fontId="6" fillId="9" borderId="0" xfId="0" applyFont="1" applyFill="1" applyAlignment="1">
      <alignment horizontal="center" vertical="top" wrapText="1"/>
    </xf>
    <xf numFmtId="0" fontId="6" fillId="9" borderId="2" xfId="0" applyFont="1" applyFill="1" applyBorder="1" applyAlignment="1">
      <alignment horizontal="center"/>
    </xf>
    <xf numFmtId="1" fontId="5" fillId="10" borderId="4" xfId="0" applyNumberFormat="1" applyFont="1" applyFill="1" applyBorder="1"/>
    <xf numFmtId="0" fontId="13" fillId="10" borderId="3" xfId="0" applyFont="1" applyFill="1" applyBorder="1"/>
    <xf numFmtId="0" fontId="13" fillId="10" borderId="6" xfId="0" applyFont="1" applyFill="1" applyBorder="1"/>
    <xf numFmtId="0" fontId="13" fillId="10" borderId="0" xfId="0" applyFont="1" applyFill="1"/>
    <xf numFmtId="0" fontId="6" fillId="11" borderId="3" xfId="0" applyFont="1" applyFill="1" applyBorder="1" applyAlignment="1">
      <alignment horizontal="center"/>
    </xf>
    <xf numFmtId="1" fontId="19" fillId="5" borderId="0" xfId="1" applyNumberFormat="1" applyFont="1" applyFill="1" applyBorder="1" applyAlignment="1">
      <alignment horizontal="left" vertical="top" wrapText="1"/>
    </xf>
    <xf numFmtId="1" fontId="19" fillId="5" borderId="0" xfId="1" applyNumberFormat="1" applyFont="1" applyFill="1" applyBorder="1" applyAlignment="1">
      <alignment horizontal="left" vertical="top"/>
    </xf>
    <xf numFmtId="0" fontId="6" fillId="11" borderId="0" xfId="0" applyFont="1" applyFill="1"/>
    <xf numFmtId="0" fontId="5" fillId="5" borderId="3" xfId="0" applyFont="1" applyFill="1" applyBorder="1"/>
    <xf numFmtId="0" fontId="5" fillId="5" borderId="9" xfId="0" applyFont="1" applyFill="1" applyBorder="1"/>
    <xf numFmtId="168" fontId="18" fillId="5" borderId="0" xfId="1" applyNumberFormat="1" applyFont="1" applyFill="1" applyBorder="1" applyAlignment="1">
      <alignment horizontal="center" vertical="top" wrapText="1"/>
    </xf>
    <xf numFmtId="0" fontId="5" fillId="5" borderId="4" xfId="0" applyFont="1" applyFill="1" applyBorder="1"/>
    <xf numFmtId="0" fontId="5" fillId="5" borderId="6" xfId="0" applyFont="1" applyFill="1" applyBorder="1"/>
    <xf numFmtId="0" fontId="5" fillId="5" borderId="5" xfId="0" applyFont="1" applyFill="1" applyBorder="1"/>
    <xf numFmtId="0" fontId="5" fillId="5" borderId="7" xfId="0" applyFont="1" applyFill="1" applyBorder="1"/>
    <xf numFmtId="0" fontId="6" fillId="5" borderId="3" xfId="0" applyFont="1" applyFill="1" applyBorder="1" applyAlignment="1">
      <alignment horizontal="right"/>
    </xf>
    <xf numFmtId="0" fontId="6" fillId="5" borderId="5" xfId="0" applyFont="1" applyFill="1" applyBorder="1" applyAlignment="1">
      <alignment horizontal="right"/>
    </xf>
    <xf numFmtId="0" fontId="6" fillId="5" borderId="6" xfId="0" applyFont="1" applyFill="1" applyBorder="1"/>
    <xf numFmtId="0" fontId="6" fillId="5" borderId="8" xfId="0" applyFont="1" applyFill="1" applyBorder="1"/>
    <xf numFmtId="0" fontId="5" fillId="5" borderId="14" xfId="0" applyFont="1" applyFill="1" applyBorder="1"/>
    <xf numFmtId="0" fontId="6" fillId="5" borderId="15" xfId="0" applyFont="1" applyFill="1" applyBorder="1" applyAlignment="1">
      <alignment horizontal="left"/>
    </xf>
    <xf numFmtId="0" fontId="5" fillId="5" borderId="15" xfId="0" applyFont="1" applyFill="1" applyBorder="1" applyAlignment="1">
      <alignment horizontal="left"/>
    </xf>
    <xf numFmtId="0" fontId="6" fillId="14" borderId="0" xfId="0" applyFont="1" applyFill="1" applyAlignment="1">
      <alignment horizontal="center"/>
    </xf>
    <xf numFmtId="0" fontId="5" fillId="14" borderId="0" xfId="0" applyFont="1" applyFill="1"/>
    <xf numFmtId="0" fontId="6" fillId="14" borderId="2" xfId="0" applyFont="1" applyFill="1" applyBorder="1" applyAlignment="1">
      <alignment horizontal="center"/>
    </xf>
    <xf numFmtId="0" fontId="6" fillId="14" borderId="3" xfId="0" applyFont="1" applyFill="1" applyBorder="1" applyAlignment="1">
      <alignment horizontal="center"/>
    </xf>
    <xf numFmtId="0" fontId="6" fillId="7" borderId="0" xfId="0" applyFont="1" applyFill="1" applyAlignment="1">
      <alignment horizontal="left"/>
    </xf>
    <xf numFmtId="166" fontId="5" fillId="7" borderId="0" xfId="0" applyNumberFormat="1" applyFont="1" applyFill="1" applyAlignment="1">
      <alignment horizontal="left"/>
    </xf>
    <xf numFmtId="0" fontId="5" fillId="7" borderId="5" xfId="0" applyFont="1" applyFill="1" applyBorder="1" applyAlignment="1">
      <alignment horizontal="left"/>
    </xf>
    <xf numFmtId="0" fontId="5" fillId="7" borderId="7" xfId="0" applyFont="1" applyFill="1" applyBorder="1" applyAlignment="1">
      <alignment horizontal="left"/>
    </xf>
    <xf numFmtId="0" fontId="6" fillId="7" borderId="4" xfId="0" applyFont="1" applyFill="1" applyBorder="1"/>
    <xf numFmtId="0" fontId="5" fillId="7" borderId="3" xfId="0" applyFont="1" applyFill="1" applyBorder="1"/>
    <xf numFmtId="0" fontId="5" fillId="7" borderId="14" xfId="0" applyFont="1" applyFill="1" applyBorder="1"/>
    <xf numFmtId="0" fontId="5" fillId="7" borderId="13" xfId="0" applyFont="1" applyFill="1" applyBorder="1"/>
    <xf numFmtId="0" fontId="5" fillId="7" borderId="13" xfId="0" applyFont="1" applyFill="1" applyBorder="1" applyAlignment="1">
      <alignment horizontal="left"/>
    </xf>
    <xf numFmtId="0" fontId="5" fillId="7" borderId="15" xfId="0" applyFont="1" applyFill="1" applyBorder="1" applyAlignment="1">
      <alignment horizontal="left"/>
    </xf>
    <xf numFmtId="0" fontId="5" fillId="7" borderId="14" xfId="0" applyFont="1" applyFill="1" applyBorder="1" applyAlignment="1">
      <alignment horizontal="left"/>
    </xf>
    <xf numFmtId="2" fontId="19" fillId="5" borderId="0" xfId="1" applyNumberFormat="1" applyFont="1" applyFill="1" applyBorder="1" applyAlignment="1">
      <alignment horizontal="center" vertical="top" wrapText="1"/>
    </xf>
    <xf numFmtId="0" fontId="5" fillId="5" borderId="0" xfId="0" applyFont="1" applyFill="1" applyAlignment="1">
      <alignment horizontal="left"/>
    </xf>
    <xf numFmtId="166" fontId="5" fillId="5" borderId="0" xfId="0" applyNumberFormat="1" applyFont="1" applyFill="1"/>
    <xf numFmtId="2" fontId="6" fillId="5" borderId="2" xfId="0" applyNumberFormat="1" applyFont="1" applyFill="1" applyBorder="1"/>
    <xf numFmtId="2" fontId="6" fillId="7" borderId="2" xfId="0" applyNumberFormat="1" applyFont="1" applyFill="1" applyBorder="1"/>
    <xf numFmtId="0" fontId="5" fillId="7" borderId="4" xfId="0" applyFont="1" applyFill="1" applyBorder="1"/>
    <xf numFmtId="0" fontId="5" fillId="7" borderId="3" xfId="0" applyFont="1" applyFill="1" applyBorder="1" applyAlignment="1">
      <alignment horizontal="left"/>
    </xf>
    <xf numFmtId="0" fontId="5" fillId="7" borderId="2" xfId="0" applyFont="1" applyFill="1" applyBorder="1" applyAlignment="1">
      <alignment horizontal="left"/>
    </xf>
    <xf numFmtId="0" fontId="13" fillId="7" borderId="0" xfId="0" applyFont="1" applyFill="1"/>
    <xf numFmtId="166" fontId="6" fillId="7" borderId="0" xfId="0" applyNumberFormat="1" applyFont="1" applyFill="1"/>
    <xf numFmtId="2" fontId="5" fillId="7" borderId="0" xfId="0" applyNumberFormat="1" applyFont="1" applyFill="1" applyAlignment="1">
      <alignment horizontal="right"/>
    </xf>
    <xf numFmtId="0" fontId="6" fillId="12" borderId="1" xfId="0" applyFont="1" applyFill="1" applyBorder="1"/>
    <xf numFmtId="0" fontId="5" fillId="12" borderId="1" xfId="0" applyFont="1" applyFill="1" applyBorder="1"/>
    <xf numFmtId="0" fontId="6" fillId="12" borderId="1" xfId="0" applyFont="1" applyFill="1" applyBorder="1" applyAlignment="1">
      <alignment horizontal="center"/>
    </xf>
    <xf numFmtId="0" fontId="6" fillId="6" borderId="1" xfId="0" applyFont="1" applyFill="1" applyBorder="1"/>
    <xf numFmtId="0" fontId="0" fillId="12" borderId="0" xfId="0" applyFill="1"/>
    <xf numFmtId="0" fontId="0" fillId="6" borderId="0" xfId="0" applyFill="1"/>
    <xf numFmtId="0" fontId="8" fillId="12" borderId="0" xfId="0" applyFont="1" applyFill="1"/>
    <xf numFmtId="0" fontId="8" fillId="6" borderId="0" xfId="0" applyFont="1" applyFill="1"/>
    <xf numFmtId="2" fontId="8" fillId="12" borderId="0" xfId="0" applyNumberFormat="1" applyFont="1" applyFill="1"/>
    <xf numFmtId="0" fontId="15" fillId="6" borderId="0" xfId="0" applyFont="1" applyFill="1" applyAlignment="1">
      <alignment horizontal="center"/>
    </xf>
    <xf numFmtId="0" fontId="6" fillId="10" borderId="8" xfId="0" applyFont="1" applyFill="1" applyBorder="1"/>
    <xf numFmtId="0" fontId="13" fillId="8" borderId="0" xfId="0" applyFont="1" applyFill="1"/>
    <xf numFmtId="0" fontId="5" fillId="15" borderId="0" xfId="0" applyFont="1" applyFill="1"/>
    <xf numFmtId="0" fontId="6" fillId="15" borderId="0" xfId="0" applyFont="1" applyFill="1" applyAlignment="1">
      <alignment horizontal="center"/>
    </xf>
    <xf numFmtId="0" fontId="6" fillId="8" borderId="0" xfId="0" applyFont="1" applyFill="1"/>
    <xf numFmtId="2" fontId="5" fillId="8" borderId="0" xfId="0" applyNumberFormat="1" applyFont="1" applyFill="1"/>
    <xf numFmtId="0" fontId="6" fillId="15" borderId="3" xfId="0" applyFont="1" applyFill="1" applyBorder="1" applyAlignment="1">
      <alignment horizontal="center"/>
    </xf>
    <xf numFmtId="0" fontId="0" fillId="8" borderId="0" xfId="0" applyFill="1"/>
    <xf numFmtId="0" fontId="5" fillId="7" borderId="3" xfId="0" applyFont="1" applyFill="1" applyBorder="1" applyAlignment="1">
      <alignment horizontal="right"/>
    </xf>
    <xf numFmtId="170" fontId="5" fillId="7" borderId="3" xfId="0" applyNumberFormat="1" applyFont="1" applyFill="1" applyBorder="1"/>
    <xf numFmtId="0" fontId="6" fillId="7" borderId="6" xfId="0" applyFont="1" applyFill="1" applyBorder="1"/>
    <xf numFmtId="0" fontId="5" fillId="7" borderId="2" xfId="0" applyFont="1" applyFill="1" applyBorder="1" applyAlignment="1">
      <alignment horizontal="right"/>
    </xf>
    <xf numFmtId="0" fontId="6" fillId="14" borderId="2" xfId="0" applyFont="1" applyFill="1" applyBorder="1"/>
    <xf numFmtId="0" fontId="6" fillId="7" borderId="0" xfId="0" applyFont="1" applyFill="1" applyAlignment="1">
      <alignment horizontal="right"/>
    </xf>
    <xf numFmtId="170" fontId="5" fillId="7" borderId="2" xfId="0" applyNumberFormat="1" applyFont="1" applyFill="1" applyBorder="1"/>
    <xf numFmtId="166" fontId="5" fillId="7" borderId="4" xfId="0" applyNumberFormat="1" applyFont="1" applyFill="1" applyBorder="1"/>
    <xf numFmtId="166" fontId="5" fillId="7" borderId="6" xfId="0" applyNumberFormat="1" applyFont="1" applyFill="1" applyBorder="1"/>
    <xf numFmtId="166" fontId="5" fillId="7" borderId="8" xfId="0" applyNumberFormat="1" applyFont="1" applyFill="1" applyBorder="1"/>
    <xf numFmtId="0" fontId="6" fillId="14" borderId="0" xfId="0" applyFont="1" applyFill="1"/>
    <xf numFmtId="1" fontId="5" fillId="7" borderId="0" xfId="0" applyNumberFormat="1" applyFont="1" applyFill="1"/>
    <xf numFmtId="2" fontId="6" fillId="7" borderId="0" xfId="0" applyNumberFormat="1" applyFont="1" applyFill="1"/>
    <xf numFmtId="0" fontId="18" fillId="7" borderId="0" xfId="1" applyFont="1" applyFill="1" applyBorder="1" applyAlignment="1">
      <alignment horizontal="center" vertical="top" wrapText="1"/>
    </xf>
    <xf numFmtId="0" fontId="5" fillId="7" borderId="0" xfId="0" applyFont="1" applyFill="1" applyAlignment="1">
      <alignment wrapText="1"/>
    </xf>
    <xf numFmtId="0" fontId="6" fillId="14" borderId="0" xfId="0" applyFont="1" applyFill="1" applyAlignment="1">
      <alignment horizontal="center" wrapText="1"/>
    </xf>
    <xf numFmtId="0" fontId="5" fillId="0" borderId="0" xfId="0" applyFont="1" applyAlignment="1">
      <alignment wrapText="1"/>
    </xf>
    <xf numFmtId="0" fontId="5" fillId="7" borderId="8" xfId="0" applyFont="1" applyFill="1" applyBorder="1" applyAlignment="1">
      <alignment wrapText="1"/>
    </xf>
    <xf numFmtId="0" fontId="5" fillId="7" borderId="2" xfId="0" applyFont="1" applyFill="1" applyBorder="1" applyAlignment="1">
      <alignment wrapText="1"/>
    </xf>
    <xf numFmtId="0" fontId="5" fillId="7" borderId="9" xfId="0" applyFont="1" applyFill="1" applyBorder="1" applyAlignment="1">
      <alignment wrapText="1"/>
    </xf>
    <xf numFmtId="0" fontId="29" fillId="5" borderId="0" xfId="0" applyFont="1" applyFill="1"/>
    <xf numFmtId="0" fontId="5" fillId="17" borderId="0" xfId="0" applyFont="1" applyFill="1"/>
    <xf numFmtId="0" fontId="6" fillId="17" borderId="0" xfId="0" applyFont="1" applyFill="1"/>
    <xf numFmtId="0" fontId="6" fillId="17" borderId="0" xfId="0" applyFont="1" applyFill="1" applyAlignment="1">
      <alignment horizontal="center"/>
    </xf>
    <xf numFmtId="0" fontId="13" fillId="17" borderId="0" xfId="0" applyFont="1" applyFill="1"/>
    <xf numFmtId="0" fontId="0" fillId="17" borderId="0" xfId="0" applyFill="1"/>
    <xf numFmtId="2" fontId="5" fillId="8" borderId="2" xfId="0" applyNumberFormat="1" applyFont="1" applyFill="1" applyBorder="1"/>
    <xf numFmtId="0" fontId="6" fillId="15" borderId="2" xfId="0" applyFont="1" applyFill="1" applyBorder="1" applyAlignment="1">
      <alignment horizontal="center"/>
    </xf>
    <xf numFmtId="0" fontId="25" fillId="12" borderId="3" xfId="0" applyFont="1" applyFill="1" applyBorder="1"/>
    <xf numFmtId="0" fontId="25" fillId="12" borderId="3" xfId="0" applyFont="1" applyFill="1" applyBorder="1" applyAlignment="1">
      <alignment horizontal="right"/>
    </xf>
    <xf numFmtId="0" fontId="0" fillId="12" borderId="3" xfId="0" applyFill="1" applyBorder="1"/>
    <xf numFmtId="3" fontId="0" fillId="12" borderId="0" xfId="0" applyNumberFormat="1" applyFill="1"/>
    <xf numFmtId="0" fontId="0" fillId="12" borderId="2" xfId="0" applyFill="1" applyBorder="1"/>
    <xf numFmtId="3" fontId="0" fillId="12" borderId="2" xfId="0" applyNumberFormat="1" applyFill="1" applyBorder="1"/>
    <xf numFmtId="0" fontId="25" fillId="12" borderId="3" xfId="0" applyFont="1" applyFill="1" applyBorder="1" applyAlignment="1">
      <alignment horizontal="left"/>
    </xf>
    <xf numFmtId="2" fontId="0" fillId="12" borderId="3" xfId="0" applyNumberFormat="1" applyFill="1" applyBorder="1" applyAlignment="1">
      <alignment horizontal="right"/>
    </xf>
    <xf numFmtId="2" fontId="0" fillId="12" borderId="0" xfId="0" applyNumberFormat="1" applyFill="1"/>
    <xf numFmtId="2" fontId="0" fillId="12" borderId="2" xfId="0" applyNumberFormat="1" applyFill="1" applyBorder="1"/>
    <xf numFmtId="0" fontId="5" fillId="4" borderId="0" xfId="0" applyFont="1" applyFill="1" applyAlignment="1">
      <alignment horizontal="right"/>
    </xf>
    <xf numFmtId="0" fontId="5" fillId="4" borderId="2" xfId="0" applyFont="1" applyFill="1" applyBorder="1" applyAlignment="1">
      <alignment horizontal="right"/>
    </xf>
    <xf numFmtId="0" fontId="19" fillId="6" borderId="0" xfId="1" applyFont="1" applyFill="1" applyBorder="1" applyAlignment="1">
      <alignment horizontal="right"/>
    </xf>
    <xf numFmtId="0" fontId="18" fillId="6" borderId="0" xfId="1" applyFont="1" applyFill="1" applyBorder="1" applyAlignment="1">
      <alignment horizontal="right"/>
    </xf>
    <xf numFmtId="2" fontId="18" fillId="5" borderId="0" xfId="1" applyNumberFormat="1" applyFont="1" applyFill="1" applyBorder="1" applyAlignment="1">
      <alignment horizontal="right" vertical="top" wrapText="1"/>
    </xf>
    <xf numFmtId="2" fontId="5" fillId="5" borderId="0" xfId="0" applyNumberFormat="1" applyFont="1" applyFill="1" applyAlignment="1">
      <alignment horizontal="right"/>
    </xf>
    <xf numFmtId="0" fontId="6" fillId="18" borderId="0" xfId="0" applyFont="1" applyFill="1" applyAlignment="1">
      <alignment horizontal="center"/>
    </xf>
    <xf numFmtId="1" fontId="5" fillId="10" borderId="6" xfId="0" applyNumberFormat="1" applyFont="1" applyFill="1" applyBorder="1"/>
    <xf numFmtId="2" fontId="6" fillId="5" borderId="0" xfId="0" applyNumberFormat="1" applyFont="1" applyFill="1"/>
    <xf numFmtId="0" fontId="29" fillId="19" borderId="0" xfId="0" applyFont="1" applyFill="1"/>
    <xf numFmtId="167" fontId="8" fillId="12" borderId="0" xfId="0" applyNumberFormat="1" applyFont="1" applyFill="1"/>
    <xf numFmtId="0" fontId="6" fillId="20" borderId="1" xfId="0" applyFont="1" applyFill="1" applyBorder="1"/>
    <xf numFmtId="0" fontId="6" fillId="20" borderId="1" xfId="0" applyFont="1" applyFill="1" applyBorder="1" applyAlignment="1">
      <alignment horizontal="center"/>
    </xf>
    <xf numFmtId="0" fontId="6" fillId="20" borderId="1" xfId="0" applyFont="1" applyFill="1" applyBorder="1" applyAlignment="1">
      <alignment horizontal="right"/>
    </xf>
    <xf numFmtId="0" fontId="5" fillId="20" borderId="0" xfId="0" applyFont="1" applyFill="1"/>
    <xf numFmtId="0" fontId="5" fillId="20" borderId="0" xfId="0" applyFont="1" applyFill="1" applyAlignment="1">
      <alignment horizontal="center"/>
    </xf>
    <xf numFmtId="0" fontId="5" fillId="21" borderId="0" xfId="0" applyFont="1" applyFill="1"/>
    <xf numFmtId="0" fontId="5" fillId="20" borderId="4" xfId="0" applyFont="1" applyFill="1" applyBorder="1"/>
    <xf numFmtId="0" fontId="5" fillId="20" borderId="3" xfId="0" applyFont="1" applyFill="1" applyBorder="1" applyAlignment="1">
      <alignment horizontal="center"/>
    </xf>
    <xf numFmtId="0" fontId="5" fillId="20" borderId="5" xfId="0" applyFont="1" applyFill="1" applyBorder="1" applyAlignment="1">
      <alignment horizontal="right"/>
    </xf>
    <xf numFmtId="0" fontId="5" fillId="20" borderId="6" xfId="0" applyFont="1" applyFill="1" applyBorder="1"/>
    <xf numFmtId="0" fontId="5" fillId="20" borderId="7" xfId="0" applyFont="1" applyFill="1" applyBorder="1" applyAlignment="1">
      <alignment horizontal="right"/>
    </xf>
    <xf numFmtId="0" fontId="5" fillId="20" borderId="0" xfId="0" applyFont="1" applyFill="1" applyAlignment="1">
      <alignment horizontal="right"/>
    </xf>
    <xf numFmtId="0" fontId="5" fillId="20" borderId="2" xfId="0" applyFont="1" applyFill="1" applyBorder="1"/>
    <xf numFmtId="0" fontId="5" fillId="20" borderId="3" xfId="0" applyFont="1" applyFill="1" applyBorder="1"/>
    <xf numFmtId="0" fontId="5" fillId="20" borderId="3" xfId="0" applyFont="1" applyFill="1" applyBorder="1" applyAlignment="1">
      <alignment horizontal="right"/>
    </xf>
    <xf numFmtId="0" fontId="5" fillId="20" borderId="2" xfId="0" applyFont="1" applyFill="1" applyBorder="1" applyAlignment="1">
      <alignment horizontal="right"/>
    </xf>
    <xf numFmtId="0" fontId="6" fillId="20" borderId="0" xfId="0" applyFont="1" applyFill="1"/>
    <xf numFmtId="2" fontId="5" fillId="20" borderId="0" xfId="0" applyNumberFormat="1" applyFont="1" applyFill="1" applyAlignment="1">
      <alignment horizontal="center"/>
    </xf>
    <xf numFmtId="2" fontId="6" fillId="20" borderId="0" xfId="0" applyNumberFormat="1" applyFont="1" applyFill="1" applyAlignment="1">
      <alignment horizontal="left"/>
    </xf>
    <xf numFmtId="0" fontId="6" fillId="21" borderId="0" xfId="0" applyFont="1" applyFill="1" applyAlignment="1">
      <alignment horizontal="center"/>
    </xf>
    <xf numFmtId="0" fontId="5" fillId="20" borderId="0" xfId="0" applyFont="1" applyFill="1" applyAlignment="1">
      <alignment horizontal="left"/>
    </xf>
    <xf numFmtId="2" fontId="5" fillId="20" borderId="0" xfId="0" applyNumberFormat="1" applyFont="1" applyFill="1"/>
    <xf numFmtId="168" fontId="5" fillId="20" borderId="0" xfId="0" applyNumberFormat="1" applyFont="1" applyFill="1" applyAlignment="1">
      <alignment horizontal="center"/>
    </xf>
    <xf numFmtId="2" fontId="5" fillId="20" borderId="0" xfId="0" applyNumberFormat="1" applyFont="1" applyFill="1" applyAlignment="1">
      <alignment horizontal="right"/>
    </xf>
    <xf numFmtId="0" fontId="6" fillId="20" borderId="0" xfId="0" applyFont="1" applyFill="1" applyAlignment="1">
      <alignment horizontal="left"/>
    </xf>
    <xf numFmtId="167" fontId="5" fillId="20" borderId="0" xfId="0" applyNumberFormat="1" applyFont="1" applyFill="1" applyAlignment="1">
      <alignment horizontal="center"/>
    </xf>
    <xf numFmtId="0" fontId="6" fillId="20" borderId="2" xfId="0" applyFont="1" applyFill="1" applyBorder="1" applyAlignment="1">
      <alignment horizontal="left"/>
    </xf>
    <xf numFmtId="2" fontId="6" fillId="20" borderId="2" xfId="0" applyNumberFormat="1" applyFont="1" applyFill="1" applyBorder="1" applyAlignment="1">
      <alignment horizontal="center"/>
    </xf>
    <xf numFmtId="0" fontId="6" fillId="20" borderId="2" xfId="0" applyFont="1" applyFill="1" applyBorder="1" applyAlignment="1">
      <alignment horizontal="right"/>
    </xf>
    <xf numFmtId="0" fontId="5" fillId="21" borderId="2" xfId="0" applyFont="1" applyFill="1" applyBorder="1"/>
    <xf numFmtId="0" fontId="5" fillId="14" borderId="2" xfId="0" applyFont="1" applyFill="1" applyBorder="1"/>
    <xf numFmtId="0" fontId="15" fillId="12" borderId="2" xfId="0" applyFont="1" applyFill="1" applyBorder="1"/>
    <xf numFmtId="2" fontId="15" fillId="12" borderId="2" xfId="0" applyNumberFormat="1" applyFont="1" applyFill="1" applyBorder="1"/>
    <xf numFmtId="0" fontId="8" fillId="6" borderId="2" xfId="0" applyFont="1" applyFill="1" applyBorder="1"/>
    <xf numFmtId="0" fontId="8" fillId="6" borderId="0" xfId="0" applyFont="1" applyFill="1" applyAlignment="1">
      <alignment horizontal="center"/>
    </xf>
    <xf numFmtId="169" fontId="5" fillId="0" borderId="0" xfId="0" applyNumberFormat="1" applyFont="1"/>
    <xf numFmtId="168" fontId="5" fillId="4" borderId="0" xfId="0" applyNumberFormat="1" applyFont="1" applyFill="1"/>
    <xf numFmtId="168" fontId="18" fillId="4" borderId="0" xfId="2" applyNumberFormat="1" applyFont="1" applyFill="1" applyBorder="1"/>
    <xf numFmtId="168" fontId="6" fillId="4" borderId="2" xfId="0" applyNumberFormat="1" applyFont="1" applyFill="1" applyBorder="1"/>
    <xf numFmtId="167" fontId="18" fillId="4" borderId="0" xfId="2" applyNumberFormat="1" applyFont="1" applyFill="1" applyBorder="1"/>
    <xf numFmtId="166" fontId="18" fillId="6" borderId="0" xfId="1" applyNumberFormat="1" applyFont="1" applyFill="1" applyBorder="1"/>
    <xf numFmtId="168" fontId="6" fillId="6" borderId="2" xfId="0" applyNumberFormat="1" applyFont="1" applyFill="1" applyBorder="1"/>
    <xf numFmtId="172" fontId="5" fillId="5" borderId="0" xfId="0" applyNumberFormat="1" applyFont="1" applyFill="1"/>
    <xf numFmtId="168" fontId="6" fillId="5" borderId="2" xfId="0" applyNumberFormat="1" applyFont="1" applyFill="1" applyBorder="1"/>
    <xf numFmtId="167" fontId="6" fillId="5" borderId="2" xfId="0" applyNumberFormat="1" applyFont="1" applyFill="1" applyBorder="1"/>
    <xf numFmtId="173" fontId="5" fillId="5" borderId="0" xfId="0" applyNumberFormat="1" applyFont="1" applyFill="1"/>
    <xf numFmtId="174" fontId="5" fillId="5" borderId="0" xfId="0" applyNumberFormat="1" applyFont="1" applyFill="1"/>
    <xf numFmtId="166" fontId="5" fillId="7" borderId="0" xfId="0" applyNumberFormat="1" applyFont="1" applyFill="1" applyAlignment="1">
      <alignment horizontal="right"/>
    </xf>
    <xf numFmtId="172" fontId="5" fillId="7" borderId="0" xfId="0" applyNumberFormat="1" applyFont="1" applyFill="1"/>
    <xf numFmtId="0" fontId="5" fillId="6" borderId="0" xfId="0" applyFont="1" applyFill="1" applyAlignment="1">
      <alignment horizontal="left"/>
    </xf>
    <xf numFmtId="0" fontId="5" fillId="22" borderId="0" xfId="0" applyFont="1" applyFill="1"/>
    <xf numFmtId="0" fontId="0" fillId="22" borderId="0" xfId="0" applyFill="1"/>
    <xf numFmtId="0" fontId="19" fillId="22" borderId="1" xfId="1" applyFont="1" applyFill="1" applyBorder="1"/>
    <xf numFmtId="0" fontId="19" fillId="22" borderId="1" xfId="1" applyFont="1" applyFill="1" applyBorder="1" applyAlignment="1">
      <alignment horizontal="center" vertical="top"/>
    </xf>
    <xf numFmtId="0" fontId="19" fillId="22" borderId="0" xfId="1" applyFont="1" applyFill="1" applyBorder="1"/>
    <xf numFmtId="0" fontId="19" fillId="22" borderId="0" xfId="1" applyFont="1" applyFill="1" applyBorder="1" applyAlignment="1">
      <alignment horizontal="center" vertical="top" wrapText="1"/>
    </xf>
    <xf numFmtId="0" fontId="5" fillId="22" borderId="0" xfId="0" applyFont="1" applyFill="1" applyAlignment="1">
      <alignment horizontal="right"/>
    </xf>
    <xf numFmtId="0" fontId="26" fillId="23" borderId="0" xfId="0" applyFont="1" applyFill="1"/>
    <xf numFmtId="2" fontId="5" fillId="22" borderId="0" xfId="0" applyNumberFormat="1" applyFont="1" applyFill="1"/>
    <xf numFmtId="0" fontId="6" fillId="22" borderId="0" xfId="0" applyFont="1" applyFill="1"/>
    <xf numFmtId="0" fontId="18" fillId="22" borderId="0" xfId="1" applyFont="1" applyFill="1" applyBorder="1"/>
    <xf numFmtId="0" fontId="5" fillId="22" borderId="4" xfId="0" applyFont="1" applyFill="1" applyBorder="1"/>
    <xf numFmtId="0" fontId="5" fillId="22" borderId="3" xfId="0" applyFont="1" applyFill="1" applyBorder="1"/>
    <xf numFmtId="0" fontId="5" fillId="22" borderId="5" xfId="0" applyFont="1" applyFill="1" applyBorder="1"/>
    <xf numFmtId="0" fontId="5" fillId="22" borderId="6" xfId="0" applyFont="1" applyFill="1" applyBorder="1"/>
    <xf numFmtId="0" fontId="5" fillId="22" borderId="7" xfId="0" applyFont="1" applyFill="1" applyBorder="1"/>
    <xf numFmtId="0" fontId="5" fillId="22" borderId="8" xfId="0" applyFont="1" applyFill="1" applyBorder="1"/>
    <xf numFmtId="0" fontId="5" fillId="22" borderId="2" xfId="0" applyFont="1" applyFill="1" applyBorder="1"/>
    <xf numFmtId="0" fontId="5" fillId="22" borderId="9" xfId="0" applyFont="1" applyFill="1" applyBorder="1"/>
    <xf numFmtId="0" fontId="6" fillId="22" borderId="4" xfId="0" applyFont="1" applyFill="1" applyBorder="1"/>
    <xf numFmtId="0" fontId="6" fillId="22" borderId="3" xfId="0" applyFont="1" applyFill="1" applyBorder="1"/>
    <xf numFmtId="0" fontId="6" fillId="22" borderId="3" xfId="0" applyFont="1" applyFill="1" applyBorder="1" applyAlignment="1">
      <alignment horizontal="right"/>
    </xf>
    <xf numFmtId="0" fontId="5" fillId="10" borderId="3" xfId="0" applyFont="1" applyFill="1" applyBorder="1" applyProtection="1">
      <protection locked="0"/>
    </xf>
    <xf numFmtId="0" fontId="6" fillId="10" borderId="6" xfId="765" applyFont="1" applyFill="1" applyBorder="1"/>
    <xf numFmtId="0" fontId="5" fillId="17" borderId="13" xfId="765" applyFont="1" applyFill="1" applyBorder="1" applyAlignment="1">
      <alignment horizontal="right"/>
    </xf>
    <xf numFmtId="0" fontId="6" fillId="10" borderId="8" xfId="765" applyFont="1" applyFill="1" applyBorder="1"/>
    <xf numFmtId="0" fontId="2" fillId="0" borderId="0" xfId="766"/>
    <xf numFmtId="0" fontId="22" fillId="0" borderId="0" xfId="766" applyFont="1"/>
    <xf numFmtId="0" fontId="22" fillId="0" borderId="0" xfId="766" applyFont="1" applyAlignment="1">
      <alignment vertical="center"/>
    </xf>
    <xf numFmtId="0" fontId="22" fillId="25" borderId="4" xfId="766" applyFont="1" applyFill="1" applyBorder="1"/>
    <xf numFmtId="0" fontId="22" fillId="25" borderId="3" xfId="766" applyFont="1" applyFill="1" applyBorder="1"/>
    <xf numFmtId="0" fontId="22" fillId="25" borderId="5" xfId="766" applyFont="1" applyFill="1" applyBorder="1"/>
    <xf numFmtId="0" fontId="22" fillId="25" borderId="8" xfId="766" applyFont="1" applyFill="1" applyBorder="1"/>
    <xf numFmtId="0" fontId="22" fillId="25" borderId="2" xfId="766" applyFont="1" applyFill="1" applyBorder="1"/>
    <xf numFmtId="0" fontId="22" fillId="25" borderId="9" xfId="766" applyFont="1" applyFill="1" applyBorder="1"/>
    <xf numFmtId="0" fontId="22" fillId="25" borderId="5" xfId="766" applyFont="1" applyFill="1" applyBorder="1" applyAlignment="1">
      <alignment wrapText="1"/>
    </xf>
    <xf numFmtId="0" fontId="23" fillId="25" borderId="1" xfId="766" applyFont="1" applyFill="1" applyBorder="1" applyAlignment="1">
      <alignment wrapText="1"/>
    </xf>
    <xf numFmtId="0" fontId="23" fillId="25" borderId="11" xfId="766" applyFont="1" applyFill="1" applyBorder="1" applyAlignment="1">
      <alignment wrapText="1"/>
    </xf>
    <xf numFmtId="0" fontId="23" fillId="0" borderId="0" xfId="766" applyFont="1" applyAlignment="1">
      <alignment wrapText="1"/>
    </xf>
    <xf numFmtId="0" fontId="22" fillId="25" borderId="6" xfId="766" applyFont="1" applyFill="1" applyBorder="1"/>
    <xf numFmtId="0" fontId="22" fillId="25" borderId="7" xfId="766" applyFont="1" applyFill="1" applyBorder="1" applyAlignment="1">
      <alignment wrapText="1"/>
    </xf>
    <xf numFmtId="0" fontId="22" fillId="25" borderId="0" xfId="766" applyFont="1" applyFill="1" applyAlignment="1">
      <alignment wrapText="1"/>
    </xf>
    <xf numFmtId="0" fontId="22" fillId="0" borderId="0" xfId="766" applyFont="1" applyAlignment="1">
      <alignment wrapText="1"/>
    </xf>
    <xf numFmtId="0" fontId="22" fillId="25" borderId="7" xfId="766" applyFont="1" applyFill="1" applyBorder="1" applyAlignment="1">
      <alignment vertical="center"/>
    </xf>
    <xf numFmtId="0" fontId="22" fillId="25" borderId="0" xfId="766" applyFont="1" applyFill="1"/>
    <xf numFmtId="0" fontId="22" fillId="25" borderId="3" xfId="766" applyFont="1" applyFill="1" applyBorder="1" applyAlignment="1">
      <alignment vertical="center"/>
    </xf>
    <xf numFmtId="0" fontId="23" fillId="25" borderId="4" xfId="766" applyFont="1" applyFill="1" applyBorder="1"/>
    <xf numFmtId="0" fontId="23" fillId="25" borderId="6" xfId="766" applyFont="1" applyFill="1" applyBorder="1"/>
    <xf numFmtId="0" fontId="23" fillId="25" borderId="10" xfId="766" applyFont="1" applyFill="1" applyBorder="1"/>
    <xf numFmtId="0" fontId="23" fillId="27" borderId="10" xfId="766" applyFont="1" applyFill="1" applyBorder="1"/>
    <xf numFmtId="0" fontId="23" fillId="27" borderId="1" xfId="766" applyFont="1" applyFill="1" applyBorder="1" applyAlignment="1">
      <alignment wrapText="1"/>
    </xf>
    <xf numFmtId="0" fontId="23" fillId="27" borderId="12" xfId="766" applyFont="1" applyFill="1" applyBorder="1" applyAlignment="1">
      <alignment wrapText="1"/>
    </xf>
    <xf numFmtId="0" fontId="23" fillId="27" borderId="11" xfId="766" applyFont="1" applyFill="1" applyBorder="1" applyAlignment="1">
      <alignment wrapText="1"/>
    </xf>
    <xf numFmtId="0" fontId="22" fillId="27" borderId="0" xfId="766" applyFont="1" applyFill="1"/>
    <xf numFmtId="0" fontId="22" fillId="27" borderId="5" xfId="766" applyFont="1" applyFill="1" applyBorder="1"/>
    <xf numFmtId="0" fontId="23" fillId="27" borderId="1" xfId="766" applyFont="1" applyFill="1" applyBorder="1"/>
    <xf numFmtId="0" fontId="23" fillId="27" borderId="11" xfId="766" applyFont="1" applyFill="1" applyBorder="1"/>
    <xf numFmtId="0" fontId="23" fillId="27" borderId="12" xfId="766" applyFont="1" applyFill="1" applyBorder="1"/>
    <xf numFmtId="0" fontId="23" fillId="27" borderId="14" xfId="766" applyFont="1" applyFill="1" applyBorder="1"/>
    <xf numFmtId="0" fontId="22" fillId="27" borderId="6" xfId="766" applyFont="1" applyFill="1" applyBorder="1"/>
    <xf numFmtId="0" fontId="22" fillId="27" borderId="13" xfId="766" applyFont="1" applyFill="1" applyBorder="1"/>
    <xf numFmtId="2" fontId="22" fillId="27" borderId="14" xfId="766" applyNumberFormat="1" applyFont="1" applyFill="1" applyBorder="1"/>
    <xf numFmtId="2" fontId="22" fillId="27" borderId="0" xfId="766" applyNumberFormat="1" applyFont="1" applyFill="1"/>
    <xf numFmtId="2" fontId="22" fillId="27" borderId="13" xfId="766" applyNumberFormat="1" applyFont="1" applyFill="1" applyBorder="1"/>
    <xf numFmtId="0" fontId="22" fillId="27" borderId="15" xfId="766" applyFont="1" applyFill="1" applyBorder="1"/>
    <xf numFmtId="2" fontId="22" fillId="27" borderId="7" xfId="766" applyNumberFormat="1" applyFont="1" applyFill="1" applyBorder="1"/>
    <xf numFmtId="2" fontId="23" fillId="27" borderId="12" xfId="766" applyNumberFormat="1" applyFont="1" applyFill="1" applyBorder="1"/>
    <xf numFmtId="0" fontId="23" fillId="0" borderId="3" xfId="766" applyFont="1" applyBorder="1"/>
    <xf numFmtId="2" fontId="23" fillId="0" borderId="3" xfId="766" applyNumberFormat="1" applyFont="1" applyBorder="1"/>
    <xf numFmtId="0" fontId="23" fillId="0" borderId="0" xfId="766" applyFont="1"/>
    <xf numFmtId="2" fontId="23" fillId="0" borderId="0" xfId="766" applyNumberFormat="1" applyFont="1"/>
    <xf numFmtId="0" fontId="44" fillId="0" borderId="0" xfId="766" applyFont="1" applyAlignment="1">
      <alignment horizontal="center" vertical="center" wrapText="1"/>
    </xf>
    <xf numFmtId="0" fontId="46" fillId="0" borderId="0" xfId="766" applyFont="1" applyAlignment="1">
      <alignment horizontal="center" vertical="center" wrapText="1"/>
    </xf>
    <xf numFmtId="0" fontId="44" fillId="0" borderId="0" xfId="766" applyFont="1" applyAlignment="1">
      <alignment vertical="center" wrapText="1"/>
    </xf>
    <xf numFmtId="2" fontId="2" fillId="0" borderId="0" xfId="766" applyNumberFormat="1"/>
    <xf numFmtId="169" fontId="2" fillId="0" borderId="0" xfId="766" applyNumberFormat="1"/>
    <xf numFmtId="0" fontId="47" fillId="0" borderId="0" xfId="766" applyFont="1" applyAlignment="1">
      <alignment horizontal="center" vertical="center" wrapText="1"/>
    </xf>
    <xf numFmtId="2" fontId="22" fillId="0" borderId="0" xfId="766" applyNumberFormat="1" applyFont="1"/>
    <xf numFmtId="0" fontId="47" fillId="0" borderId="0" xfId="766" applyFont="1" applyAlignment="1">
      <alignment vertical="center" wrapText="1"/>
    </xf>
    <xf numFmtId="0" fontId="49" fillId="0" borderId="0" xfId="767" applyFont="1"/>
    <xf numFmtId="0" fontId="22" fillId="0" borderId="0" xfId="767" applyFont="1"/>
    <xf numFmtId="0" fontId="7" fillId="27" borderId="10" xfId="767" applyFont="1" applyFill="1" applyBorder="1"/>
    <xf numFmtId="0" fontId="7" fillId="27" borderId="12" xfId="767" applyFont="1" applyFill="1" applyBorder="1" applyAlignment="1">
      <alignment horizontal="right"/>
    </xf>
    <xf numFmtId="0" fontId="50" fillId="28" borderId="31" xfId="767" applyFont="1" applyFill="1" applyBorder="1" applyAlignment="1">
      <alignment horizontal="right"/>
    </xf>
    <xf numFmtId="175" fontId="50" fillId="28" borderId="32" xfId="767" applyNumberFormat="1" applyFont="1" applyFill="1" applyBorder="1" applyAlignment="1">
      <alignment horizontal="right"/>
    </xf>
    <xf numFmtId="0" fontId="7" fillId="27" borderId="1" xfId="767" applyFont="1" applyFill="1" applyBorder="1" applyAlignment="1">
      <alignment horizontal="right"/>
    </xf>
    <xf numFmtId="0" fontId="49" fillId="27" borderId="0" xfId="767" applyFont="1" applyFill="1"/>
    <xf numFmtId="0" fontId="49" fillId="27" borderId="7" xfId="767" applyFont="1" applyFill="1" applyBorder="1"/>
    <xf numFmtId="0" fontId="4" fillId="27" borderId="6" xfId="767" applyFont="1" applyFill="1" applyBorder="1"/>
    <xf numFmtId="0" fontId="49" fillId="28" borderId="6" xfId="767" applyFont="1" applyFill="1" applyBorder="1" applyAlignment="1">
      <alignment horizontal="right"/>
    </xf>
    <xf numFmtId="176" fontId="49" fillId="28" borderId="7" xfId="767" applyNumberFormat="1" applyFont="1" applyFill="1" applyBorder="1"/>
    <xf numFmtId="0" fontId="49" fillId="28" borderId="8" xfId="767" applyFont="1" applyFill="1" applyBorder="1" applyAlignment="1">
      <alignment horizontal="right"/>
    </xf>
    <xf numFmtId="176" fontId="49" fillId="28" borderId="9" xfId="767" applyNumberFormat="1" applyFont="1" applyFill="1" applyBorder="1"/>
    <xf numFmtId="171" fontId="4" fillId="17" borderId="0" xfId="767" applyNumberFormat="1" applyFont="1" applyFill="1"/>
    <xf numFmtId="3" fontId="7" fillId="27" borderId="12" xfId="768" applyNumberFormat="1" applyFont="1" applyFill="1" applyBorder="1"/>
    <xf numFmtId="0" fontId="4" fillId="17" borderId="0" xfId="767" applyFont="1" applyFill="1"/>
    <xf numFmtId="4" fontId="4" fillId="17" borderId="0" xfId="768" applyNumberFormat="1" applyFont="1" applyFill="1" applyBorder="1"/>
    <xf numFmtId="4" fontId="4" fillId="17" borderId="0" xfId="767" applyNumberFormat="1" applyFont="1" applyFill="1"/>
    <xf numFmtId="0" fontId="7" fillId="29" borderId="10" xfId="767" applyFont="1" applyFill="1" applyBorder="1"/>
    <xf numFmtId="0" fontId="4" fillId="29" borderId="6" xfId="767" applyFont="1" applyFill="1" applyBorder="1"/>
    <xf numFmtId="0" fontId="49" fillId="17" borderId="0" xfId="767" applyFont="1" applyFill="1"/>
    <xf numFmtId="0" fontId="7" fillId="30" borderId="10" xfId="767" applyFont="1" applyFill="1" applyBorder="1"/>
    <xf numFmtId="0" fontId="4" fillId="30" borderId="6" xfId="767" applyFont="1" applyFill="1" applyBorder="1"/>
    <xf numFmtId="0" fontId="7" fillId="25" borderId="10" xfId="767" applyFont="1" applyFill="1" applyBorder="1"/>
    <xf numFmtId="0" fontId="4" fillId="25" borderId="8" xfId="767" applyFont="1" applyFill="1" applyBorder="1"/>
    <xf numFmtId="4" fontId="4" fillId="25" borderId="12" xfId="767" applyNumberFormat="1" applyFont="1" applyFill="1" applyBorder="1"/>
    <xf numFmtId="0" fontId="7" fillId="10" borderId="10" xfId="767" applyFont="1" applyFill="1" applyBorder="1"/>
    <xf numFmtId="3" fontId="7" fillId="10" borderId="12" xfId="768" applyNumberFormat="1" applyFont="1" applyFill="1" applyBorder="1"/>
    <xf numFmtId="0" fontId="50" fillId="31" borderId="10" xfId="767" applyFont="1" applyFill="1" applyBorder="1"/>
    <xf numFmtId="0" fontId="55" fillId="0" borderId="0" xfId="766" applyFont="1"/>
    <xf numFmtId="0" fontId="5" fillId="0" borderId="6" xfId="771" applyFont="1" applyBorder="1" applyAlignment="1">
      <alignment horizontal="left"/>
    </xf>
    <xf numFmtId="1" fontId="22" fillId="25" borderId="0" xfId="766" applyNumberFormat="1" applyFont="1" applyFill="1"/>
    <xf numFmtId="167" fontId="23" fillId="25" borderId="14" xfId="766" applyNumberFormat="1" applyFont="1" applyFill="1" applyBorder="1"/>
    <xf numFmtId="167" fontId="23" fillId="25" borderId="13" xfId="766" applyNumberFormat="1" applyFont="1" applyFill="1" applyBorder="1"/>
    <xf numFmtId="167" fontId="23" fillId="25" borderId="12" xfId="766" applyNumberFormat="1" applyFont="1" applyFill="1" applyBorder="1"/>
    <xf numFmtId="0" fontId="42" fillId="26" borderId="16" xfId="766" applyFont="1" applyFill="1" applyBorder="1"/>
    <xf numFmtId="0" fontId="42" fillId="26" borderId="33" xfId="766" applyFont="1" applyFill="1" applyBorder="1"/>
    <xf numFmtId="0" fontId="42" fillId="26" borderId="33" xfId="766" applyFont="1" applyFill="1" applyBorder="1" applyAlignment="1">
      <alignment horizontal="center"/>
    </xf>
    <xf numFmtId="0" fontId="42" fillId="26" borderId="0" xfId="766" applyFont="1" applyFill="1" applyAlignment="1">
      <alignment horizontal="center"/>
    </xf>
    <xf numFmtId="0" fontId="42" fillId="0" borderId="0" xfId="766" applyFont="1"/>
    <xf numFmtId="0" fontId="42" fillId="0" borderId="0" xfId="766" applyFont="1" applyAlignment="1">
      <alignment horizontal="center"/>
    </xf>
    <xf numFmtId="0" fontId="5" fillId="0" borderId="0" xfId="771" applyFont="1"/>
    <xf numFmtId="0" fontId="4" fillId="27" borderId="6" xfId="771" applyFont="1" applyFill="1" applyBorder="1"/>
    <xf numFmtId="177" fontId="4" fillId="27" borderId="13" xfId="771" applyNumberFormat="1" applyFont="1" applyFill="1" applyBorder="1"/>
    <xf numFmtId="0" fontId="5" fillId="32" borderId="2" xfId="767" applyFont="1" applyFill="1" applyBorder="1" applyAlignment="1">
      <alignment horizontal="left"/>
    </xf>
    <xf numFmtId="170" fontId="6" fillId="7" borderId="0" xfId="0" applyNumberFormat="1" applyFont="1" applyFill="1"/>
    <xf numFmtId="168" fontId="5" fillId="7" borderId="0" xfId="0" applyNumberFormat="1" applyFont="1" applyFill="1" applyAlignment="1">
      <alignment horizontal="right"/>
    </xf>
    <xf numFmtId="0" fontId="4" fillId="27" borderId="6" xfId="0" applyFont="1" applyFill="1" applyBorder="1"/>
    <xf numFmtId="0" fontId="13" fillId="0" borderId="0" xfId="764" applyFont="1"/>
    <xf numFmtId="0" fontId="13" fillId="0" borderId="2" xfId="764" applyFont="1" applyBorder="1"/>
    <xf numFmtId="0" fontId="3" fillId="0" borderId="0" xfId="765"/>
    <xf numFmtId="0" fontId="15" fillId="24" borderId="4" xfId="764" applyFont="1" applyFill="1" applyBorder="1"/>
    <xf numFmtId="0" fontId="15" fillId="24" borderId="3" xfId="764" applyFont="1" applyFill="1" applyBorder="1" applyAlignment="1">
      <alignment horizontal="right"/>
    </xf>
    <xf numFmtId="0" fontId="15" fillId="24" borderId="5" xfId="764" applyFont="1" applyFill="1" applyBorder="1" applyAlignment="1">
      <alignment horizontal="right"/>
    </xf>
    <xf numFmtId="0" fontId="8" fillId="24" borderId="6" xfId="764" applyFont="1" applyFill="1" applyBorder="1"/>
    <xf numFmtId="0" fontId="8" fillId="24" borderId="0" xfId="764" applyFont="1" applyFill="1" applyAlignment="1">
      <alignment horizontal="right"/>
    </xf>
    <xf numFmtId="2" fontId="8" fillId="24" borderId="0" xfId="764" applyNumberFormat="1" applyFont="1" applyFill="1" applyAlignment="1">
      <alignment horizontal="right"/>
    </xf>
    <xf numFmtId="0" fontId="8" fillId="24" borderId="13" xfId="764" applyFont="1" applyFill="1" applyBorder="1" applyAlignment="1">
      <alignment horizontal="center"/>
    </xf>
    <xf numFmtId="0" fontId="15" fillId="24" borderId="10" xfId="764" applyFont="1" applyFill="1" applyBorder="1" applyAlignment="1">
      <alignment wrapText="1"/>
    </xf>
    <xf numFmtId="0" fontId="8" fillId="24" borderId="1" xfId="764" applyFont="1" applyFill="1" applyBorder="1" applyAlignment="1">
      <alignment horizontal="right"/>
    </xf>
    <xf numFmtId="2" fontId="15" fillId="24" borderId="1" xfId="764" applyNumberFormat="1" applyFont="1" applyFill="1" applyBorder="1" applyAlignment="1">
      <alignment horizontal="right"/>
    </xf>
    <xf numFmtId="0" fontId="15" fillId="24" borderId="0" xfId="764" applyFont="1" applyFill="1" applyAlignment="1">
      <alignment wrapText="1"/>
    </xf>
    <xf numFmtId="0" fontId="8" fillId="24" borderId="0" xfId="764" applyFont="1" applyFill="1"/>
    <xf numFmtId="2" fontId="8" fillId="24" borderId="0" xfId="764" applyNumberFormat="1" applyFont="1" applyFill="1"/>
    <xf numFmtId="169" fontId="8" fillId="24" borderId="0" xfId="764" applyNumberFormat="1" applyFont="1" applyFill="1" applyAlignment="1">
      <alignment horizontal="right"/>
    </xf>
    <xf numFmtId="0" fontId="3" fillId="0" borderId="0" xfId="764"/>
    <xf numFmtId="0" fontId="15" fillId="24" borderId="6" xfId="764" applyFont="1" applyFill="1" applyBorder="1"/>
    <xf numFmtId="169" fontId="8" fillId="24" borderId="0" xfId="764" applyNumberFormat="1" applyFont="1" applyFill="1"/>
    <xf numFmtId="0" fontId="15" fillId="24" borderId="3" xfId="764" applyFont="1" applyFill="1" applyBorder="1"/>
    <xf numFmtId="0" fontId="8" fillId="24" borderId="8" xfId="764" applyFont="1" applyFill="1" applyBorder="1"/>
    <xf numFmtId="0" fontId="8" fillId="24" borderId="2" xfId="764" applyFont="1" applyFill="1" applyBorder="1"/>
    <xf numFmtId="0" fontId="8" fillId="24" borderId="4" xfId="764" applyFont="1" applyFill="1" applyBorder="1"/>
    <xf numFmtId="0" fontId="8" fillId="24" borderId="3" xfId="764" applyFont="1" applyFill="1" applyBorder="1"/>
    <xf numFmtId="0" fontId="8" fillId="24" borderId="2" xfId="764" applyFont="1" applyFill="1" applyBorder="1" applyAlignment="1">
      <alignment horizontal="right"/>
    </xf>
    <xf numFmtId="0" fontId="15" fillId="24" borderId="10" xfId="764" applyFont="1" applyFill="1" applyBorder="1"/>
    <xf numFmtId="0" fontId="8" fillId="24" borderId="1" xfId="764" applyFont="1" applyFill="1" applyBorder="1"/>
    <xf numFmtId="2" fontId="15" fillId="24" borderId="11" xfId="764" applyNumberFormat="1" applyFont="1" applyFill="1" applyBorder="1" applyAlignment="1">
      <alignment horizontal="right"/>
    </xf>
    <xf numFmtId="0" fontId="8" fillId="24" borderId="15" xfId="764" applyFont="1" applyFill="1" applyBorder="1" applyAlignment="1">
      <alignment horizontal="center"/>
    </xf>
    <xf numFmtId="0" fontId="15" fillId="0" borderId="0" xfId="764" applyFont="1" applyAlignment="1">
      <alignment horizontal="right"/>
    </xf>
    <xf numFmtId="0" fontId="8" fillId="0" borderId="0" xfId="764" applyFont="1" applyAlignment="1">
      <alignment horizontal="center"/>
    </xf>
    <xf numFmtId="0" fontId="4" fillId="25" borderId="11" xfId="767" applyFont="1" applyFill="1" applyBorder="1"/>
    <xf numFmtId="2" fontId="50" fillId="31" borderId="11" xfId="767" applyNumberFormat="1" applyFont="1" applyFill="1" applyBorder="1"/>
    <xf numFmtId="0" fontId="5" fillId="14" borderId="7" xfId="0" applyFont="1" applyFill="1" applyBorder="1"/>
    <xf numFmtId="0" fontId="5" fillId="14" borderId="9" xfId="0" applyFont="1" applyFill="1" applyBorder="1"/>
    <xf numFmtId="2" fontId="18" fillId="6" borderId="0" xfId="1" applyNumberFormat="1" applyFont="1" applyFill="1" applyBorder="1" applyAlignment="1">
      <alignment horizontal="right"/>
    </xf>
    <xf numFmtId="0" fontId="13" fillId="17" borderId="0" xfId="764" applyFont="1" applyFill="1"/>
    <xf numFmtId="0" fontId="4" fillId="25" borderId="12" xfId="767" applyFont="1" applyFill="1" applyBorder="1" applyProtection="1">
      <protection locked="0"/>
    </xf>
    <xf numFmtId="0" fontId="5" fillId="17" borderId="0" xfId="773" applyFont="1" applyFill="1"/>
    <xf numFmtId="0" fontId="6" fillId="10" borderId="4" xfId="773" applyFont="1" applyFill="1" applyBorder="1"/>
    <xf numFmtId="0" fontId="5" fillId="10" borderId="3" xfId="773" applyFont="1" applyFill="1" applyBorder="1"/>
    <xf numFmtId="0" fontId="6" fillId="10" borderId="5" xfId="773" applyFont="1" applyFill="1" applyBorder="1"/>
    <xf numFmtId="0" fontId="5" fillId="0" borderId="0" xfId="773" applyFont="1"/>
    <xf numFmtId="0" fontId="6" fillId="10" borderId="6" xfId="773" applyFont="1" applyFill="1" applyBorder="1"/>
    <xf numFmtId="0" fontId="5" fillId="10" borderId="0" xfId="773" applyFont="1" applyFill="1"/>
    <xf numFmtId="0" fontId="5" fillId="17" borderId="0" xfId="773" applyFont="1" applyFill="1" applyAlignment="1" applyProtection="1">
      <alignment horizontal="right"/>
      <protection locked="0"/>
    </xf>
    <xf numFmtId="0" fontId="6" fillId="10" borderId="7" xfId="773" applyFont="1" applyFill="1" applyBorder="1"/>
    <xf numFmtId="0" fontId="5" fillId="10" borderId="7" xfId="773" applyFont="1" applyFill="1" applyBorder="1"/>
    <xf numFmtId="0" fontId="6" fillId="10" borderId="8" xfId="773" applyFont="1" applyFill="1" applyBorder="1"/>
    <xf numFmtId="0" fontId="5" fillId="10" borderId="2" xfId="773" applyFont="1" applyFill="1" applyBorder="1"/>
    <xf numFmtId="0" fontId="5" fillId="17" borderId="2" xfId="773" applyFont="1" applyFill="1" applyBorder="1" applyAlignment="1" applyProtection="1">
      <alignment horizontal="right"/>
      <protection locked="0"/>
    </xf>
    <xf numFmtId="0" fontId="5" fillId="10" borderId="9" xfId="773" applyFont="1" applyFill="1" applyBorder="1"/>
    <xf numFmtId="0" fontId="6" fillId="17" borderId="0" xfId="773" applyFont="1" applyFill="1"/>
    <xf numFmtId="0" fontId="5" fillId="17" borderId="3" xfId="765" applyFont="1" applyFill="1" applyBorder="1" applyAlignment="1">
      <alignment horizontal="right"/>
    </xf>
    <xf numFmtId="0" fontId="35" fillId="16" borderId="0" xfId="764" applyFont="1" applyFill="1"/>
    <xf numFmtId="0" fontId="36" fillId="16" borderId="0" xfId="764" applyFont="1" applyFill="1"/>
    <xf numFmtId="0" fontId="34" fillId="16" borderId="0" xfId="764" applyFont="1" applyFill="1"/>
    <xf numFmtId="0" fontId="34" fillId="33" borderId="0" xfId="764" applyFont="1" applyFill="1"/>
    <xf numFmtId="0" fontId="25" fillId="33" borderId="14" xfId="764" applyFont="1" applyFill="1" applyBorder="1" applyAlignment="1">
      <alignment vertical="center"/>
    </xf>
    <xf numFmtId="0" fontId="25" fillId="33" borderId="16" xfId="764" applyFont="1" applyFill="1" applyBorder="1" applyAlignment="1">
      <alignment vertical="center"/>
    </xf>
    <xf numFmtId="0" fontId="3" fillId="33" borderId="17" xfId="764" applyFill="1" applyBorder="1" applyAlignment="1">
      <alignment vertical="center"/>
    </xf>
    <xf numFmtId="0" fontId="3" fillId="33" borderId="18" xfId="764" applyFill="1" applyBorder="1" applyAlignment="1">
      <alignment vertical="center"/>
    </xf>
    <xf numFmtId="0" fontId="34" fillId="33" borderId="14" xfId="764" applyFont="1" applyFill="1" applyBorder="1"/>
    <xf numFmtId="0" fontId="34" fillId="33" borderId="5" xfId="764" applyFont="1" applyFill="1" applyBorder="1"/>
    <xf numFmtId="0" fontId="34" fillId="33" borderId="4" xfId="764" applyFont="1" applyFill="1" applyBorder="1"/>
    <xf numFmtId="0" fontId="34" fillId="33" borderId="12" xfId="764" applyFont="1" applyFill="1" applyBorder="1"/>
    <xf numFmtId="0" fontId="34" fillId="33" borderId="13" xfId="764" applyFont="1" applyFill="1" applyBorder="1" applyAlignment="1">
      <alignment horizontal="left" vertical="center"/>
    </xf>
    <xf numFmtId="0" fontId="3" fillId="33" borderId="19" xfId="764" applyFill="1" applyBorder="1" applyAlignment="1">
      <alignment vertical="center"/>
    </xf>
    <xf numFmtId="0" fontId="3" fillId="33" borderId="0" xfId="764" applyFill="1" applyAlignment="1">
      <alignment vertical="center"/>
    </xf>
    <xf numFmtId="0" fontId="3" fillId="33" borderId="20" xfId="764" applyFill="1" applyBorder="1" applyAlignment="1">
      <alignment vertical="center"/>
    </xf>
    <xf numFmtId="0" fontId="34" fillId="33" borderId="13" xfId="764" applyFont="1" applyFill="1" applyBorder="1"/>
    <xf numFmtId="0" fontId="34" fillId="33" borderId="7" xfId="764" applyFont="1" applyFill="1" applyBorder="1"/>
    <xf numFmtId="0" fontId="34" fillId="33" borderId="6" xfId="764" applyFont="1" applyFill="1" applyBorder="1"/>
    <xf numFmtId="9" fontId="34" fillId="33" borderId="7" xfId="764" applyNumberFormat="1" applyFont="1" applyFill="1" applyBorder="1"/>
    <xf numFmtId="2" fontId="34" fillId="33" borderId="12" xfId="764" applyNumberFormat="1" applyFont="1" applyFill="1" applyBorder="1"/>
    <xf numFmtId="0" fontId="3" fillId="33" borderId="21" xfId="764" applyFill="1" applyBorder="1" applyAlignment="1">
      <alignment vertical="center"/>
    </xf>
    <xf numFmtId="0" fontId="3" fillId="33" borderId="2" xfId="764" applyFill="1" applyBorder="1" applyAlignment="1">
      <alignment horizontal="left" vertical="center"/>
    </xf>
    <xf numFmtId="0" fontId="3" fillId="33" borderId="22" xfId="764" applyFill="1" applyBorder="1" applyAlignment="1">
      <alignment vertical="center"/>
    </xf>
    <xf numFmtId="0" fontId="25" fillId="33" borderId="6" xfId="764" applyFont="1" applyFill="1" applyBorder="1"/>
    <xf numFmtId="2" fontId="25" fillId="33" borderId="12" xfId="764" applyNumberFormat="1" applyFont="1" applyFill="1" applyBorder="1"/>
    <xf numFmtId="0" fontId="25" fillId="33" borderId="7" xfId="764" applyFont="1" applyFill="1" applyBorder="1"/>
    <xf numFmtId="0" fontId="25" fillId="33" borderId="19" xfId="764" applyFont="1" applyFill="1" applyBorder="1" applyAlignment="1">
      <alignment vertical="center"/>
    </xf>
    <xf numFmtId="0" fontId="25" fillId="33" borderId="0" xfId="764" applyFont="1" applyFill="1" applyAlignment="1">
      <alignment vertical="center"/>
    </xf>
    <xf numFmtId="0" fontId="25" fillId="33" borderId="20" xfId="764" applyFont="1" applyFill="1" applyBorder="1" applyAlignment="1">
      <alignment vertical="center"/>
    </xf>
    <xf numFmtId="0" fontId="3" fillId="33" borderId="19" xfId="764" applyFill="1" applyBorder="1" applyAlignment="1">
      <alignment horizontal="center" vertical="center"/>
    </xf>
    <xf numFmtId="4" fontId="3" fillId="33" borderId="0" xfId="764" applyNumberFormat="1" applyFill="1" applyAlignment="1">
      <alignment vertical="center"/>
    </xf>
    <xf numFmtId="4" fontId="3" fillId="33" borderId="20" xfId="764" applyNumberFormat="1" applyFill="1" applyBorder="1" applyAlignment="1">
      <alignment vertical="center"/>
    </xf>
    <xf numFmtId="0" fontId="34" fillId="33" borderId="15" xfId="764" applyFont="1" applyFill="1" applyBorder="1" applyAlignment="1">
      <alignment horizontal="left" vertical="center"/>
    </xf>
    <xf numFmtId="1" fontId="34" fillId="33" borderId="7" xfId="764" applyNumberFormat="1" applyFont="1" applyFill="1" applyBorder="1"/>
    <xf numFmtId="0" fontId="34" fillId="33" borderId="15" xfId="764" applyFont="1" applyFill="1" applyBorder="1"/>
    <xf numFmtId="0" fontId="34" fillId="33" borderId="9" xfId="764" applyFont="1" applyFill="1" applyBorder="1"/>
    <xf numFmtId="1" fontId="34" fillId="33" borderId="9" xfId="764" applyNumberFormat="1" applyFont="1" applyFill="1" applyBorder="1"/>
    <xf numFmtId="0" fontId="34" fillId="33" borderId="0" xfId="764" applyFont="1" applyFill="1" applyAlignment="1">
      <alignment horizontal="right"/>
    </xf>
    <xf numFmtId="0" fontId="34" fillId="33" borderId="7" xfId="764" applyFont="1" applyFill="1" applyBorder="1" applyAlignment="1">
      <alignment horizontal="right"/>
    </xf>
    <xf numFmtId="0" fontId="34" fillId="33" borderId="8" xfId="764" applyFont="1" applyFill="1" applyBorder="1"/>
    <xf numFmtId="2" fontId="34" fillId="33" borderId="15" xfId="764" applyNumberFormat="1" applyFont="1" applyFill="1" applyBorder="1"/>
    <xf numFmtId="0" fontId="40" fillId="33" borderId="6" xfId="764" applyFont="1" applyFill="1" applyBorder="1" applyAlignment="1">
      <alignment vertical="center"/>
    </xf>
    <xf numFmtId="0" fontId="34" fillId="33" borderId="0" xfId="764" applyFont="1" applyFill="1" applyAlignment="1">
      <alignment vertical="center"/>
    </xf>
    <xf numFmtId="0" fontId="25" fillId="33" borderId="6" xfId="764" applyFont="1" applyFill="1" applyBorder="1" applyAlignment="1">
      <alignment vertical="center"/>
    </xf>
    <xf numFmtId="0" fontId="3" fillId="33" borderId="12" xfId="764" applyFill="1" applyBorder="1" applyAlignment="1">
      <alignment horizontal="right" vertical="center"/>
    </xf>
    <xf numFmtId="0" fontId="3" fillId="33" borderId="12" xfId="764" applyFill="1" applyBorder="1" applyAlignment="1">
      <alignment vertical="center"/>
    </xf>
    <xf numFmtId="0" fontId="25" fillId="33" borderId="12" xfId="764" applyFont="1" applyFill="1" applyBorder="1" applyAlignment="1">
      <alignment horizontal="center" vertical="center"/>
    </xf>
    <xf numFmtId="0" fontId="3" fillId="33" borderId="12" xfId="764" applyFill="1" applyBorder="1" applyAlignment="1">
      <alignment horizontal="center" vertical="center"/>
    </xf>
    <xf numFmtId="0" fontId="3" fillId="33" borderId="0" xfId="764" applyFill="1" applyAlignment="1">
      <alignment horizontal="left" vertical="center"/>
    </xf>
    <xf numFmtId="0" fontId="3" fillId="33" borderId="14" xfId="764" applyFill="1" applyBorder="1" applyAlignment="1">
      <alignment horizontal="left" vertical="center"/>
    </xf>
    <xf numFmtId="0" fontId="3" fillId="33" borderId="14" xfId="764" applyFill="1" applyBorder="1" applyAlignment="1">
      <alignment horizontal="center" vertical="center"/>
    </xf>
    <xf numFmtId="0" fontId="8" fillId="33" borderId="0" xfId="764" applyFont="1" applyFill="1" applyAlignment="1">
      <alignment horizontal="right" vertical="center"/>
    </xf>
    <xf numFmtId="0" fontId="25" fillId="33" borderId="23" xfId="764" applyFont="1" applyFill="1" applyBorder="1" applyAlignment="1">
      <alignment horizontal="left" vertical="center"/>
    </xf>
    <xf numFmtId="0" fontId="25" fillId="33" borderId="24" xfId="764" applyFont="1" applyFill="1" applyBorder="1" applyAlignment="1">
      <alignment horizontal="center" vertical="center"/>
    </xf>
    <xf numFmtId="0" fontId="3" fillId="33" borderId="0" xfId="764" applyFill="1" applyAlignment="1">
      <alignment horizontal="right" vertical="center"/>
    </xf>
    <xf numFmtId="0" fontId="25" fillId="33" borderId="0" xfId="764" applyFont="1" applyFill="1" applyAlignment="1">
      <alignment horizontal="left" vertical="center"/>
    </xf>
    <xf numFmtId="0" fontId="25" fillId="33" borderId="0" xfId="764" applyFont="1" applyFill="1" applyAlignment="1">
      <alignment horizontal="center" vertical="center"/>
    </xf>
    <xf numFmtId="0" fontId="3" fillId="33" borderId="6" xfId="764" applyFill="1" applyBorder="1" applyAlignment="1">
      <alignment vertical="center"/>
    </xf>
    <xf numFmtId="4" fontId="3" fillId="33" borderId="12" xfId="764" applyNumberFormat="1" applyFill="1" applyBorder="1" applyAlignment="1">
      <alignment horizontal="right" vertical="center" indent="1"/>
    </xf>
    <xf numFmtId="0" fontId="3" fillId="33" borderId="14" xfId="764" applyFill="1" applyBorder="1" applyAlignment="1">
      <alignment vertical="center"/>
    </xf>
    <xf numFmtId="4" fontId="3" fillId="33" borderId="14" xfId="764" applyNumberFormat="1" applyFill="1" applyBorder="1" applyAlignment="1">
      <alignment horizontal="right" vertical="center" indent="1"/>
    </xf>
    <xf numFmtId="0" fontId="25" fillId="33" borderId="25" xfId="764" applyFont="1" applyFill="1" applyBorder="1" applyAlignment="1">
      <alignment horizontal="right" vertical="center"/>
    </xf>
    <xf numFmtId="4" fontId="25" fillId="33" borderId="26" xfId="764" applyNumberFormat="1" applyFont="1" applyFill="1" applyBorder="1" applyAlignment="1">
      <alignment horizontal="right" vertical="center" indent="1"/>
    </xf>
    <xf numFmtId="4" fontId="3" fillId="33" borderId="15" xfId="764" applyNumberFormat="1" applyFill="1" applyBorder="1" applyAlignment="1">
      <alignment horizontal="right" vertical="center" indent="1"/>
    </xf>
    <xf numFmtId="0" fontId="25" fillId="33" borderId="0" xfId="764" applyFont="1" applyFill="1" applyAlignment="1">
      <alignment horizontal="center" vertical="center" wrapText="1"/>
    </xf>
    <xf numFmtId="0" fontId="25" fillId="33" borderId="2" xfId="764" applyFont="1" applyFill="1" applyBorder="1" applyAlignment="1">
      <alignment horizontal="center" vertical="center"/>
    </xf>
    <xf numFmtId="0" fontId="3" fillId="33" borderId="4" xfId="764" applyFill="1" applyBorder="1" applyAlignment="1">
      <alignment horizontal="left" vertical="center"/>
    </xf>
    <xf numFmtId="0" fontId="3" fillId="33" borderId="5" xfId="764" applyFill="1" applyBorder="1" applyAlignment="1">
      <alignment vertical="center"/>
    </xf>
    <xf numFmtId="0" fontId="25" fillId="33" borderId="14" xfId="764" applyFont="1" applyFill="1" applyBorder="1" applyAlignment="1">
      <alignment horizontal="center" vertical="center"/>
    </xf>
    <xf numFmtId="0" fontId="3" fillId="33" borderId="4" xfId="764" applyFill="1" applyBorder="1" applyAlignment="1">
      <alignment vertical="center"/>
    </xf>
    <xf numFmtId="0" fontId="3" fillId="33" borderId="3" xfId="764" applyFill="1" applyBorder="1" applyAlignment="1">
      <alignment vertical="center"/>
    </xf>
    <xf numFmtId="0" fontId="3" fillId="33" borderId="3" xfId="764" applyFill="1" applyBorder="1" applyAlignment="1">
      <alignment horizontal="left" vertical="center"/>
    </xf>
    <xf numFmtId="0" fontId="3" fillId="33" borderId="6" xfId="764" applyFill="1" applyBorder="1" applyAlignment="1">
      <alignment horizontal="left" vertical="center"/>
    </xf>
    <xf numFmtId="0" fontId="3" fillId="33" borderId="7" xfId="764" applyFill="1" applyBorder="1" applyAlignment="1">
      <alignment vertical="center"/>
    </xf>
    <xf numFmtId="0" fontId="25" fillId="33" borderId="13" xfId="764" applyFont="1" applyFill="1" applyBorder="1" applyAlignment="1">
      <alignment horizontal="center" vertical="center"/>
    </xf>
    <xf numFmtId="0" fontId="3" fillId="33" borderId="8" xfId="764" applyFill="1" applyBorder="1" applyAlignment="1">
      <alignment horizontal="left" vertical="center"/>
    </xf>
    <xf numFmtId="0" fontId="3" fillId="33" borderId="9" xfId="764" applyFill="1" applyBorder="1" applyAlignment="1">
      <alignment vertical="center"/>
    </xf>
    <xf numFmtId="0" fontId="25" fillId="33" borderId="15" xfId="764" applyFont="1" applyFill="1" applyBorder="1" applyAlignment="1">
      <alignment horizontal="center" vertical="center"/>
    </xf>
    <xf numFmtId="0" fontId="3" fillId="33" borderId="8" xfId="764" applyFill="1" applyBorder="1" applyAlignment="1">
      <alignment vertical="center"/>
    </xf>
    <xf numFmtId="0" fontId="3" fillId="33" borderId="2" xfId="764" applyFill="1" applyBorder="1" applyAlignment="1">
      <alignment vertical="center"/>
    </xf>
    <xf numFmtId="0" fontId="3" fillId="33" borderId="5" xfId="764" applyFill="1" applyBorder="1"/>
    <xf numFmtId="0" fontId="3" fillId="33" borderId="7" xfId="764" applyFill="1" applyBorder="1"/>
    <xf numFmtId="0" fontId="3" fillId="33" borderId="9" xfId="764" applyFill="1" applyBorder="1"/>
    <xf numFmtId="0" fontId="3" fillId="33" borderId="0" xfId="764" applyFill="1"/>
    <xf numFmtId="0" fontId="3" fillId="33" borderId="27" xfId="764" applyFill="1" applyBorder="1" applyAlignment="1">
      <alignment horizontal="center" vertical="center"/>
    </xf>
    <xf numFmtId="0" fontId="3" fillId="33" borderId="28" xfId="764" applyFill="1" applyBorder="1" applyAlignment="1">
      <alignment vertical="center"/>
    </xf>
    <xf numFmtId="4" fontId="3" fillId="33" borderId="28" xfId="764" applyNumberFormat="1" applyFill="1" applyBorder="1" applyAlignment="1">
      <alignment vertical="center"/>
    </xf>
    <xf numFmtId="4" fontId="3" fillId="33" borderId="29" xfId="764" applyNumberFormat="1" applyFill="1" applyBorder="1" applyAlignment="1">
      <alignment vertical="center"/>
    </xf>
    <xf numFmtId="0" fontId="3" fillId="33" borderId="0" xfId="0" applyFont="1" applyFill="1"/>
    <xf numFmtId="0" fontId="25" fillId="33" borderId="0" xfId="0" applyFont="1" applyFill="1" applyAlignment="1">
      <alignment horizontal="left" vertical="center"/>
    </xf>
    <xf numFmtId="0" fontId="3" fillId="33" borderId="3" xfId="764" applyFill="1" applyBorder="1" applyAlignment="1">
      <alignment horizontal="center"/>
    </xf>
    <xf numFmtId="0" fontId="3" fillId="33" borderId="3" xfId="0" applyFont="1" applyFill="1" applyBorder="1"/>
    <xf numFmtId="0" fontId="3" fillId="33" borderId="5" xfId="0" applyFont="1" applyFill="1" applyBorder="1"/>
    <xf numFmtId="0" fontId="40" fillId="33" borderId="6" xfId="764" applyFont="1" applyFill="1" applyBorder="1" applyAlignment="1">
      <alignment horizontal="center" vertical="center"/>
    </xf>
    <xf numFmtId="0" fontId="3" fillId="33" borderId="0" xfId="764" applyFill="1" applyAlignment="1">
      <alignment horizontal="center"/>
    </xf>
    <xf numFmtId="0" fontId="3" fillId="33" borderId="7" xfId="0" applyFont="1" applyFill="1" applyBorder="1"/>
    <xf numFmtId="0" fontId="3" fillId="33" borderId="0" xfId="764" applyFill="1" applyAlignment="1">
      <alignment horizontal="center" vertical="center"/>
    </xf>
    <xf numFmtId="0" fontId="3" fillId="33" borderId="6" xfId="764" applyFill="1" applyBorder="1" applyAlignment="1">
      <alignment horizontal="center" vertical="center"/>
    </xf>
    <xf numFmtId="4" fontId="3" fillId="33" borderId="0" xfId="764" applyNumberFormat="1" applyFill="1"/>
    <xf numFmtId="2" fontId="3" fillId="33" borderId="0" xfId="0" applyNumberFormat="1" applyFont="1" applyFill="1"/>
    <xf numFmtId="0" fontId="3" fillId="33" borderId="8" xfId="764" applyFill="1" applyBorder="1" applyAlignment="1">
      <alignment horizontal="center" vertical="center"/>
    </xf>
    <xf numFmtId="4" fontId="3" fillId="33" borderId="2" xfId="764" applyNumberFormat="1" applyFill="1" applyBorder="1"/>
    <xf numFmtId="0" fontId="3" fillId="33" borderId="2" xfId="0" applyFont="1" applyFill="1" applyBorder="1"/>
    <xf numFmtId="2" fontId="3" fillId="33" borderId="2" xfId="0" applyNumberFormat="1" applyFont="1" applyFill="1" applyBorder="1"/>
    <xf numFmtId="0" fontId="3" fillId="33" borderId="9" xfId="0" applyFont="1" applyFill="1" applyBorder="1"/>
    <xf numFmtId="0" fontId="7" fillId="24" borderId="6" xfId="764" applyFont="1" applyFill="1" applyBorder="1"/>
    <xf numFmtId="0" fontId="4" fillId="24" borderId="0" xfId="764" applyFont="1" applyFill="1"/>
    <xf numFmtId="2" fontId="7" fillId="24" borderId="0" xfId="764" applyNumberFormat="1" applyFont="1" applyFill="1"/>
    <xf numFmtId="169" fontId="7" fillId="24" borderId="0" xfId="764" applyNumberFormat="1" applyFont="1" applyFill="1" applyAlignment="1">
      <alignment horizontal="right"/>
    </xf>
    <xf numFmtId="0" fontId="8" fillId="24" borderId="7" xfId="764" applyFont="1" applyFill="1" applyBorder="1" applyAlignment="1">
      <alignment horizontal="center"/>
    </xf>
    <xf numFmtId="169" fontId="8" fillId="24" borderId="7" xfId="764" applyNumberFormat="1" applyFont="1" applyFill="1" applyBorder="1" applyAlignment="1">
      <alignment horizontal="right"/>
    </xf>
    <xf numFmtId="2" fontId="22" fillId="0" borderId="0" xfId="766" applyNumberFormat="1" applyFont="1" applyAlignment="1">
      <alignment horizontal="center"/>
    </xf>
    <xf numFmtId="2" fontId="23" fillId="0" borderId="0" xfId="766" applyNumberFormat="1" applyFont="1" applyAlignment="1">
      <alignment horizontal="center"/>
    </xf>
    <xf numFmtId="0" fontId="58" fillId="17" borderId="0" xfId="765" applyFont="1" applyFill="1" applyAlignment="1">
      <alignment horizontal="center"/>
    </xf>
    <xf numFmtId="0" fontId="58" fillId="17" borderId="0" xfId="765" applyFont="1" applyFill="1"/>
    <xf numFmtId="0" fontId="56" fillId="17" borderId="0" xfId="765" applyFont="1" applyFill="1"/>
    <xf numFmtId="0" fontId="3" fillId="17" borderId="0" xfId="765" applyFill="1"/>
    <xf numFmtId="0" fontId="56" fillId="17" borderId="0" xfId="765" applyFont="1" applyFill="1" applyAlignment="1">
      <alignment horizontal="left"/>
    </xf>
    <xf numFmtId="0" fontId="25" fillId="0" borderId="0" xfId="765" applyFont="1"/>
    <xf numFmtId="0" fontId="3" fillId="0" borderId="16" xfId="765" applyBorder="1" applyAlignment="1">
      <alignment horizontal="left"/>
    </xf>
    <xf numFmtId="2" fontId="3" fillId="0" borderId="18" xfId="765" applyNumberFormat="1" applyBorder="1" applyAlignment="1">
      <alignment horizontal="left"/>
    </xf>
    <xf numFmtId="0" fontId="3" fillId="0" borderId="19" xfId="765" applyBorder="1" applyAlignment="1">
      <alignment horizontal="left"/>
    </xf>
    <xf numFmtId="2" fontId="3" fillId="0" borderId="20" xfId="765" applyNumberFormat="1" applyBorder="1" applyAlignment="1">
      <alignment horizontal="left"/>
    </xf>
    <xf numFmtId="0" fontId="3" fillId="0" borderId="19" xfId="765" applyBorder="1"/>
    <xf numFmtId="0" fontId="3" fillId="0" borderId="27" xfId="765" applyBorder="1"/>
    <xf numFmtId="2" fontId="3" fillId="0" borderId="29" xfId="765" applyNumberFormat="1" applyBorder="1" applyAlignment="1">
      <alignment horizontal="left"/>
    </xf>
    <xf numFmtId="0" fontId="25" fillId="0" borderId="30" xfId="765" applyFont="1" applyBorder="1"/>
    <xf numFmtId="0" fontId="3" fillId="0" borderId="34" xfId="765" applyBorder="1" applyAlignment="1">
      <alignment wrapText="1"/>
    </xf>
    <xf numFmtId="0" fontId="3" fillId="0" borderId="26" xfId="765" applyBorder="1" applyAlignment="1">
      <alignment wrapText="1"/>
    </xf>
    <xf numFmtId="0" fontId="61" fillId="0" borderId="0" xfId="765" applyFont="1" applyAlignment="1">
      <alignment horizontal="center"/>
    </xf>
    <xf numFmtId="0" fontId="3" fillId="0" borderId="16" xfId="765" applyBorder="1" applyAlignment="1">
      <alignment horizontal="right"/>
    </xf>
    <xf numFmtId="0" fontId="3" fillId="0" borderId="18" xfId="765" applyBorder="1" applyAlignment="1">
      <alignment horizontal="left"/>
    </xf>
    <xf numFmtId="0" fontId="3" fillId="0" borderId="19" xfId="765" applyBorder="1" applyAlignment="1">
      <alignment horizontal="right"/>
    </xf>
    <xf numFmtId="0" fontId="3" fillId="0" borderId="20" xfId="765" applyBorder="1" applyAlignment="1">
      <alignment horizontal="left"/>
    </xf>
    <xf numFmtId="0" fontId="3" fillId="0" borderId="27" xfId="765" applyBorder="1" applyAlignment="1">
      <alignment horizontal="right"/>
    </xf>
    <xf numFmtId="0" fontId="3" fillId="0" borderId="27" xfId="765" applyBorder="1" applyAlignment="1">
      <alignment horizontal="left"/>
    </xf>
    <xf numFmtId="0" fontId="3" fillId="0" borderId="29" xfId="765" applyBorder="1" applyAlignment="1">
      <alignment horizontal="left"/>
    </xf>
    <xf numFmtId="0" fontId="25" fillId="0" borderId="0" xfId="0" applyFont="1"/>
    <xf numFmtId="0" fontId="3" fillId="0" borderId="25" xfId="765" applyBorder="1"/>
    <xf numFmtId="0" fontId="3" fillId="0" borderId="25" xfId="765" applyBorder="1" applyAlignment="1">
      <alignment horizontal="left"/>
    </xf>
    <xf numFmtId="0" fontId="3" fillId="0" borderId="34" xfId="765" applyBorder="1" applyAlignment="1">
      <alignment horizontal="left"/>
    </xf>
    <xf numFmtId="0" fontId="3" fillId="0" borderId="26" xfId="765" applyBorder="1" applyAlignment="1">
      <alignment horizontal="left"/>
    </xf>
    <xf numFmtId="0" fontId="3" fillId="0" borderId="17" xfId="765" applyBorder="1" applyAlignment="1">
      <alignment horizontal="left"/>
    </xf>
    <xf numFmtId="0" fontId="3" fillId="0" borderId="0" xfId="765" applyAlignment="1">
      <alignment horizontal="left"/>
    </xf>
    <xf numFmtId="0" fontId="3" fillId="0" borderId="28" xfId="765" applyBorder="1" applyAlignment="1">
      <alignment horizontal="left"/>
    </xf>
    <xf numFmtId="0" fontId="25" fillId="0" borderId="30" xfId="0" applyFont="1" applyBorder="1"/>
    <xf numFmtId="0" fontId="3" fillId="0" borderId="35" xfId="0" applyFont="1" applyBorder="1" applyAlignment="1">
      <alignment horizontal="right"/>
    </xf>
    <xf numFmtId="0" fontId="3" fillId="0" borderId="0" xfId="0" applyFont="1" applyAlignment="1">
      <alignment horizontal="left"/>
    </xf>
    <xf numFmtId="0" fontId="3" fillId="0" borderId="33" xfId="0" applyFont="1" applyBorder="1" applyAlignment="1">
      <alignment horizontal="right"/>
    </xf>
    <xf numFmtId="0" fontId="3" fillId="0" borderId="36" xfId="0" applyFont="1" applyBorder="1" applyAlignment="1">
      <alignment horizontal="right"/>
    </xf>
    <xf numFmtId="0" fontId="3" fillId="0" borderId="28" xfId="0" applyFont="1" applyBorder="1" applyAlignment="1">
      <alignment horizontal="left"/>
    </xf>
    <xf numFmtId="0" fontId="3" fillId="0" borderId="0" xfId="765" applyAlignment="1">
      <alignment horizontal="right"/>
    </xf>
    <xf numFmtId="9" fontId="3" fillId="0" borderId="0" xfId="0" applyNumberFormat="1" applyFont="1"/>
    <xf numFmtId="0" fontId="61" fillId="0" borderId="0" xfId="765" applyFont="1"/>
    <xf numFmtId="0" fontId="62" fillId="0" borderId="0" xfId="0" applyFont="1"/>
    <xf numFmtId="2" fontId="8" fillId="24" borderId="2" xfId="764" applyNumberFormat="1" applyFont="1" applyFill="1" applyBorder="1"/>
    <xf numFmtId="0" fontId="0" fillId="17" borderId="0" xfId="0" applyFill="1" applyAlignment="1">
      <alignment horizontal="right"/>
    </xf>
    <xf numFmtId="0" fontId="0" fillId="0" borderId="0" xfId="0" applyAlignment="1">
      <alignment horizontal="right"/>
    </xf>
    <xf numFmtId="0" fontId="5" fillId="10" borderId="11" xfId="0" applyFont="1" applyFill="1" applyBorder="1"/>
    <xf numFmtId="0" fontId="8" fillId="0" borderId="6" xfId="764" applyFont="1" applyBorder="1"/>
    <xf numFmtId="9" fontId="8" fillId="0" borderId="0" xfId="772" applyFont="1" applyBorder="1"/>
    <xf numFmtId="0" fontId="55" fillId="0" borderId="4" xfId="766" applyFont="1" applyBorder="1"/>
    <xf numFmtId="0" fontId="22" fillId="0" borderId="3" xfId="766" applyFont="1" applyBorder="1"/>
    <xf numFmtId="0" fontId="3" fillId="0" borderId="0" xfId="773"/>
    <xf numFmtId="0" fontId="23" fillId="24" borderId="10" xfId="766" applyFont="1" applyFill="1" applyBorder="1"/>
    <xf numFmtId="0" fontId="22" fillId="24" borderId="5" xfId="766" applyFont="1" applyFill="1" applyBorder="1"/>
    <xf numFmtId="0" fontId="23" fillId="24" borderId="10" xfId="766" applyFont="1" applyFill="1" applyBorder="1" applyAlignment="1">
      <alignment horizontal="center"/>
    </xf>
    <xf numFmtId="0" fontId="4" fillId="24" borderId="1" xfId="764" applyFont="1" applyFill="1" applyBorder="1" applyAlignment="1">
      <alignment horizontal="center" vertical="center"/>
    </xf>
    <xf numFmtId="0" fontId="4" fillId="24" borderId="3" xfId="764" applyFont="1" applyFill="1" applyBorder="1" applyAlignment="1">
      <alignment horizontal="center" vertical="center"/>
    </xf>
    <xf numFmtId="0" fontId="3" fillId="24" borderId="12" xfId="773" applyFill="1" applyBorder="1" applyAlignment="1">
      <alignment horizontal="center" vertical="center"/>
    </xf>
    <xf numFmtId="0" fontId="22" fillId="24" borderId="4" xfId="766" applyFont="1" applyFill="1" applyBorder="1" applyAlignment="1">
      <alignment horizontal="center" vertical="center"/>
    </xf>
    <xf numFmtId="10" fontId="22" fillId="24" borderId="3" xfId="766" applyNumberFormat="1" applyFont="1" applyFill="1" applyBorder="1" applyAlignment="1">
      <alignment horizontal="center" vertical="center"/>
    </xf>
    <xf numFmtId="10" fontId="3" fillId="24" borderId="0" xfId="773" applyNumberFormat="1" applyFill="1" applyAlignment="1">
      <alignment horizontal="center" vertical="center"/>
    </xf>
    <xf numFmtId="10" fontId="4" fillId="24" borderId="3" xfId="764" applyNumberFormat="1" applyFont="1" applyFill="1" applyBorder="1" applyAlignment="1">
      <alignment horizontal="center" vertical="center"/>
    </xf>
    <xf numFmtId="169" fontId="4" fillId="24" borderId="3" xfId="764" applyNumberFormat="1" applyFont="1" applyFill="1" applyBorder="1" applyAlignment="1">
      <alignment horizontal="center" vertical="center"/>
    </xf>
    <xf numFmtId="0" fontId="22" fillId="24" borderId="6" xfId="766" applyFont="1" applyFill="1" applyBorder="1" applyAlignment="1">
      <alignment horizontal="center" vertical="center"/>
    </xf>
    <xf numFmtId="10" fontId="22" fillId="24" borderId="0" xfId="766" applyNumberFormat="1" applyFont="1" applyFill="1" applyAlignment="1">
      <alignment horizontal="center" vertical="center"/>
    </xf>
    <xf numFmtId="10" fontId="4" fillId="24" borderId="0" xfId="764" applyNumberFormat="1" applyFont="1" applyFill="1" applyAlignment="1">
      <alignment horizontal="center" vertical="center"/>
    </xf>
    <xf numFmtId="169" fontId="4" fillId="24" borderId="0" xfId="764" applyNumberFormat="1" applyFont="1" applyFill="1" applyAlignment="1">
      <alignment horizontal="center" vertical="center"/>
    </xf>
    <xf numFmtId="10" fontId="4" fillId="24" borderId="0" xfId="772" applyNumberFormat="1" applyFont="1" applyFill="1" applyBorder="1" applyAlignment="1">
      <alignment horizontal="center" vertical="center"/>
    </xf>
    <xf numFmtId="179" fontId="4" fillId="24" borderId="0" xfId="772" applyNumberFormat="1" applyFont="1" applyFill="1" applyBorder="1" applyAlignment="1">
      <alignment horizontal="center" vertical="center"/>
    </xf>
    <xf numFmtId="178" fontId="4" fillId="24" borderId="0" xfId="772" applyNumberFormat="1" applyFont="1" applyFill="1" applyBorder="1" applyAlignment="1">
      <alignment horizontal="center" vertical="center"/>
    </xf>
    <xf numFmtId="0" fontId="22" fillId="24" borderId="8" xfId="766" applyFont="1" applyFill="1" applyBorder="1" applyAlignment="1">
      <alignment horizontal="center" vertical="center"/>
    </xf>
    <xf numFmtId="10" fontId="4" fillId="24" borderId="2" xfId="772" applyNumberFormat="1" applyFont="1" applyFill="1" applyBorder="1" applyAlignment="1">
      <alignment horizontal="center" vertical="center"/>
    </xf>
    <xf numFmtId="178" fontId="4" fillId="24" borderId="2" xfId="772" applyNumberFormat="1" applyFont="1" applyFill="1" applyBorder="1" applyAlignment="1">
      <alignment horizontal="center" vertical="center"/>
    </xf>
    <xf numFmtId="10" fontId="4" fillId="24" borderId="2" xfId="764" applyNumberFormat="1" applyFont="1" applyFill="1" applyBorder="1" applyAlignment="1">
      <alignment horizontal="center" vertical="center"/>
    </xf>
    <xf numFmtId="169" fontId="4" fillId="24" borderId="2" xfId="764" applyNumberFormat="1" applyFont="1" applyFill="1" applyBorder="1" applyAlignment="1">
      <alignment horizontal="center" vertical="center"/>
    </xf>
    <xf numFmtId="1" fontId="8" fillId="24" borderId="0" xfId="764" applyNumberFormat="1" applyFont="1" applyFill="1" applyAlignment="1">
      <alignment horizontal="right"/>
    </xf>
    <xf numFmtId="2" fontId="15" fillId="24" borderId="2" xfId="764" applyNumberFormat="1" applyFont="1" applyFill="1" applyBorder="1" applyAlignment="1">
      <alignment horizontal="right"/>
    </xf>
    <xf numFmtId="0" fontId="6" fillId="10" borderId="6" xfId="0" applyFont="1" applyFill="1" applyBorder="1" applyAlignment="1">
      <alignment vertical="center"/>
    </xf>
    <xf numFmtId="0" fontId="5" fillId="10" borderId="7" xfId="0" applyFont="1" applyFill="1" applyBorder="1" applyAlignment="1">
      <alignment vertical="center"/>
    </xf>
    <xf numFmtId="0" fontId="22" fillId="25" borderId="10" xfId="766" applyFont="1" applyFill="1" applyBorder="1"/>
    <xf numFmtId="0" fontId="22" fillId="25" borderId="0" xfId="766" applyFont="1" applyFill="1" applyAlignment="1">
      <alignment vertical="center"/>
    </xf>
    <xf numFmtId="0" fontId="22" fillId="25" borderId="2" xfId="766" applyFont="1" applyFill="1" applyBorder="1" applyAlignment="1">
      <alignment vertical="center"/>
    </xf>
    <xf numFmtId="0" fontId="22" fillId="25" borderId="7" xfId="766" applyFont="1" applyFill="1" applyBorder="1"/>
    <xf numFmtId="0" fontId="23" fillId="25" borderId="9" xfId="766" applyFont="1" applyFill="1" applyBorder="1" applyAlignment="1">
      <alignment vertical="center"/>
    </xf>
    <xf numFmtId="1" fontId="5" fillId="20" borderId="2" xfId="0" applyNumberFormat="1" applyFont="1" applyFill="1" applyBorder="1" applyAlignment="1">
      <alignment horizontal="center"/>
    </xf>
    <xf numFmtId="0" fontId="6" fillId="13" borderId="3" xfId="0" applyFont="1" applyFill="1" applyBorder="1" applyAlignment="1">
      <alignment horizontal="center" vertical="center" wrapText="1"/>
    </xf>
    <xf numFmtId="0" fontId="6" fillId="5" borderId="0" xfId="0" applyFont="1" applyFill="1" applyAlignment="1">
      <alignment horizontal="center" vertical="center"/>
    </xf>
    <xf numFmtId="1" fontId="18" fillId="5" borderId="0" xfId="1" applyNumberFormat="1" applyFont="1" applyFill="1" applyBorder="1" applyAlignment="1">
      <alignment horizontal="left" vertical="top"/>
    </xf>
    <xf numFmtId="0" fontId="5" fillId="5" borderId="1" xfId="0" applyFont="1" applyFill="1" applyBorder="1" applyAlignment="1">
      <alignment horizontal="left"/>
    </xf>
    <xf numFmtId="0" fontId="5" fillId="5" borderId="1" xfId="0" applyFont="1" applyFill="1" applyBorder="1" applyAlignment="1">
      <alignment horizontal="center"/>
    </xf>
    <xf numFmtId="0" fontId="19" fillId="5" borderId="10" xfId="2" applyFont="1" applyFill="1" applyBorder="1" applyAlignment="1" applyProtection="1">
      <alignment horizontal="left"/>
    </xf>
    <xf numFmtId="0" fontId="18" fillId="5" borderId="11" xfId="2" applyFont="1" applyFill="1" applyBorder="1" applyAlignment="1" applyProtection="1">
      <alignment horizontal="center"/>
    </xf>
    <xf numFmtId="0" fontId="6" fillId="11" borderId="0" xfId="0" applyFont="1" applyFill="1" applyAlignment="1">
      <alignment vertical="center" wrapText="1"/>
    </xf>
    <xf numFmtId="0" fontId="15" fillId="11" borderId="0" xfId="0" applyFont="1" applyFill="1" applyAlignment="1">
      <alignment horizontal="left" vertical="center" wrapText="1"/>
    </xf>
    <xf numFmtId="0" fontId="6" fillId="11" borderId="0" xfId="0" applyFont="1" applyFill="1" applyAlignment="1">
      <alignment horizontal="left" vertical="center"/>
    </xf>
    <xf numFmtId="0" fontId="6" fillId="14" borderId="0" xfId="0" applyFont="1" applyFill="1" applyAlignment="1">
      <alignment horizontal="center" vertical="center"/>
    </xf>
    <xf numFmtId="0" fontId="45" fillId="27" borderId="14" xfId="766" applyFont="1" applyFill="1" applyBorder="1" applyAlignment="1">
      <alignment horizontal="center" vertical="center" wrapText="1"/>
    </xf>
    <xf numFmtId="0" fontId="45" fillId="27" borderId="12" xfId="766" applyFont="1" applyFill="1" applyBorder="1" applyAlignment="1">
      <alignment horizontal="center" vertical="center" wrapText="1"/>
    </xf>
    <xf numFmtId="0" fontId="45" fillId="27" borderId="15" xfId="766" applyFont="1" applyFill="1" applyBorder="1" applyAlignment="1">
      <alignment horizontal="center" vertical="center" wrapText="1"/>
    </xf>
    <xf numFmtId="0" fontId="47" fillId="27" borderId="12" xfId="766" applyFont="1" applyFill="1" applyBorder="1" applyAlignment="1">
      <alignment horizontal="center" vertical="center" wrapText="1"/>
    </xf>
    <xf numFmtId="0" fontId="22" fillId="27" borderId="12" xfId="766" applyFont="1" applyFill="1" applyBorder="1"/>
    <xf numFmtId="0" fontId="22" fillId="27" borderId="10" xfId="766" applyFont="1" applyFill="1" applyBorder="1"/>
    <xf numFmtId="0" fontId="22" fillId="27" borderId="14" xfId="766" applyFont="1" applyFill="1" applyBorder="1"/>
    <xf numFmtId="2" fontId="22" fillId="27" borderId="12" xfId="766" applyNumberFormat="1" applyFont="1" applyFill="1" applyBorder="1"/>
    <xf numFmtId="168" fontId="22" fillId="27" borderId="12" xfId="766" applyNumberFormat="1" applyFont="1" applyFill="1" applyBorder="1"/>
    <xf numFmtId="0" fontId="47" fillId="27" borderId="0" xfId="766" applyFont="1" applyFill="1" applyAlignment="1">
      <alignment horizontal="center" vertical="center" wrapText="1"/>
    </xf>
    <xf numFmtId="168" fontId="22" fillId="27" borderId="0" xfId="766" applyNumberFormat="1" applyFont="1" applyFill="1"/>
    <xf numFmtId="169" fontId="22" fillId="27" borderId="0" xfId="766" applyNumberFormat="1" applyFont="1" applyFill="1"/>
    <xf numFmtId="169" fontId="22" fillId="27" borderId="7" xfId="766" applyNumberFormat="1" applyFont="1" applyFill="1" applyBorder="1"/>
    <xf numFmtId="0" fontId="22" fillId="25" borderId="4" xfId="766" applyFont="1" applyFill="1" applyBorder="1" applyAlignment="1">
      <alignment horizontal="center" vertical="center" wrapText="1"/>
    </xf>
    <xf numFmtId="0" fontId="22" fillId="25" borderId="12" xfId="766" applyFont="1" applyFill="1" applyBorder="1" applyAlignment="1">
      <alignment horizontal="center" vertical="center" wrapText="1"/>
    </xf>
    <xf numFmtId="0" fontId="22" fillId="25" borderId="10" xfId="766" applyFont="1" applyFill="1" applyBorder="1" applyAlignment="1">
      <alignment horizontal="center" vertical="center" wrapText="1"/>
    </xf>
    <xf numFmtId="0" fontId="22" fillId="25" borderId="0" xfId="766" applyFont="1" applyFill="1" applyAlignment="1">
      <alignment horizontal="center" vertical="center" wrapText="1"/>
    </xf>
    <xf numFmtId="0" fontId="22" fillId="25" borderId="8" xfId="766" applyFont="1" applyFill="1" applyBorder="1" applyAlignment="1">
      <alignment vertical="center" wrapText="1"/>
    </xf>
    <xf numFmtId="0" fontId="22" fillId="25" borderId="12" xfId="766" applyFont="1" applyFill="1" applyBorder="1" applyAlignment="1">
      <alignment horizontal="center"/>
    </xf>
    <xf numFmtId="0" fontId="22" fillId="25" borderId="10" xfId="766" applyFont="1" applyFill="1" applyBorder="1" applyAlignment="1">
      <alignment horizontal="center"/>
    </xf>
    <xf numFmtId="0" fontId="22" fillId="25" borderId="12" xfId="766" applyFont="1" applyFill="1" applyBorder="1" applyAlignment="1">
      <alignment vertical="center" wrapText="1"/>
    </xf>
    <xf numFmtId="0" fontId="6" fillId="25" borderId="0" xfId="770" applyFont="1" applyFill="1" applyBorder="1"/>
    <xf numFmtId="0" fontId="5" fillId="25" borderId="0" xfId="770" applyFont="1" applyFill="1" applyBorder="1"/>
    <xf numFmtId="0" fontId="5" fillId="25" borderId="4" xfId="770" applyFont="1" applyFill="1" applyBorder="1"/>
    <xf numFmtId="0" fontId="5" fillId="25" borderId="5" xfId="770" applyFont="1" applyFill="1" applyBorder="1"/>
    <xf numFmtId="0" fontId="5" fillId="25" borderId="6" xfId="770" applyFont="1" applyFill="1" applyBorder="1"/>
    <xf numFmtId="0" fontId="5" fillId="25" borderId="7" xfId="770" applyFont="1" applyFill="1" applyBorder="1"/>
    <xf numFmtId="0" fontId="5" fillId="25" borderId="8" xfId="770" applyFont="1" applyFill="1" applyBorder="1"/>
    <xf numFmtId="0" fontId="5" fillId="25" borderId="9" xfId="770" applyFont="1" applyFill="1" applyBorder="1"/>
    <xf numFmtId="0" fontId="22" fillId="25" borderId="11" xfId="766" applyFont="1" applyFill="1" applyBorder="1"/>
    <xf numFmtId="0" fontId="23" fillId="25" borderId="10" xfId="766" applyFont="1" applyFill="1" applyBorder="1" applyAlignment="1">
      <alignment horizontal="center" vertical="center"/>
    </xf>
    <xf numFmtId="0" fontId="23" fillId="25" borderId="11" xfId="766" applyFont="1" applyFill="1" applyBorder="1" applyAlignment="1">
      <alignment horizontal="center" vertical="center"/>
    </xf>
    <xf numFmtId="177" fontId="4" fillId="27" borderId="13" xfId="768" applyNumberFormat="1" applyFont="1" applyFill="1" applyBorder="1"/>
    <xf numFmtId="169" fontId="49" fillId="29" borderId="12" xfId="767" applyNumberFormat="1" applyFont="1" applyFill="1" applyBorder="1"/>
    <xf numFmtId="169" fontId="49" fillId="29" borderId="15" xfId="767" applyNumberFormat="1" applyFont="1" applyFill="1" applyBorder="1"/>
    <xf numFmtId="169" fontId="49" fillId="30" borderId="14" xfId="767" applyNumberFormat="1" applyFont="1" applyFill="1" applyBorder="1"/>
    <xf numFmtId="169" fontId="49" fillId="30" borderId="13" xfId="767" applyNumberFormat="1" applyFont="1" applyFill="1" applyBorder="1"/>
    <xf numFmtId="169" fontId="49" fillId="30" borderId="15" xfId="767" applyNumberFormat="1" applyFont="1" applyFill="1" applyBorder="1"/>
    <xf numFmtId="0" fontId="25" fillId="24" borderId="12" xfId="773" applyFont="1" applyFill="1" applyBorder="1"/>
    <xf numFmtId="0" fontId="3" fillId="24" borderId="12" xfId="765" applyFill="1" applyBorder="1"/>
    <xf numFmtId="0" fontId="25" fillId="24" borderId="12" xfId="773" applyFont="1" applyFill="1" applyBorder="1" applyAlignment="1">
      <alignment horizontal="right"/>
    </xf>
    <xf numFmtId="0" fontId="3" fillId="24" borderId="12" xfId="773" applyFill="1" applyBorder="1"/>
    <xf numFmtId="0" fontId="25" fillId="24" borderId="12" xfId="765" applyFont="1" applyFill="1" applyBorder="1" applyAlignment="1">
      <alignment horizontal="center" vertical="center"/>
    </xf>
    <xf numFmtId="0" fontId="3" fillId="24" borderId="12" xfId="773" applyFill="1" applyBorder="1" applyAlignment="1">
      <alignment horizontal="right"/>
    </xf>
    <xf numFmtId="0" fontId="3" fillId="24" borderId="12" xfId="765" applyFill="1" applyBorder="1" applyAlignment="1">
      <alignment horizontal="center" vertical="center"/>
    </xf>
    <xf numFmtId="0" fontId="3" fillId="24" borderId="12" xfId="765" applyFill="1" applyBorder="1" applyAlignment="1">
      <alignment horizontal="right"/>
    </xf>
    <xf numFmtId="0" fontId="3" fillId="24" borderId="12" xfId="765" applyFill="1" applyBorder="1" applyAlignment="1">
      <alignment horizontal="center"/>
    </xf>
    <xf numFmtId="2" fontId="3" fillId="24" borderId="12" xfId="765" applyNumberFormat="1" applyFill="1" applyBorder="1" applyAlignment="1">
      <alignment horizontal="center" vertical="center"/>
    </xf>
    <xf numFmtId="0" fontId="3" fillId="24" borderId="10" xfId="765" applyFill="1" applyBorder="1"/>
    <xf numFmtId="0" fontId="25" fillId="24" borderId="10" xfId="765" applyFont="1" applyFill="1" applyBorder="1" applyAlignment="1">
      <alignment horizontal="center" vertical="center"/>
    </xf>
    <xf numFmtId="0" fontId="3" fillId="24" borderId="10" xfId="765" applyFill="1" applyBorder="1" applyAlignment="1">
      <alignment horizontal="center" vertical="center"/>
    </xf>
    <xf numFmtId="0" fontId="3" fillId="24" borderId="10" xfId="765" applyFill="1" applyBorder="1" applyAlignment="1">
      <alignment horizontal="center"/>
    </xf>
    <xf numFmtId="0" fontId="8" fillId="0" borderId="0" xfId="764" applyFont="1"/>
    <xf numFmtId="0" fontId="8" fillId="0" borderId="0" xfId="765" applyFont="1"/>
    <xf numFmtId="9" fontId="8" fillId="0" borderId="0" xfId="764" applyNumberFormat="1" applyFont="1"/>
    <xf numFmtId="0" fontId="8" fillId="0" borderId="0" xfId="773" applyFont="1"/>
    <xf numFmtId="0" fontId="65" fillId="0" borderId="0" xfId="774" applyFont="1" applyBorder="1" applyAlignment="1">
      <alignment vertical="center"/>
    </xf>
    <xf numFmtId="9" fontId="8" fillId="0" borderId="6" xfId="0" applyNumberFormat="1" applyFont="1" applyBorder="1" applyAlignment="1">
      <alignment horizontal="right" vertical="center"/>
    </xf>
    <xf numFmtId="9" fontId="8" fillId="0" borderId="6" xfId="772" applyFont="1" applyBorder="1"/>
    <xf numFmtId="178" fontId="8" fillId="0" borderId="6" xfId="772" applyNumberFormat="1" applyFont="1" applyBorder="1"/>
    <xf numFmtId="0" fontId="15" fillId="0" borderId="0" xfId="773" applyFont="1"/>
    <xf numFmtId="0" fontId="64" fillId="0" borderId="0" xfId="774" applyBorder="1"/>
    <xf numFmtId="169" fontId="8" fillId="24" borderId="9" xfId="764" applyNumberFormat="1" applyFont="1" applyFill="1" applyBorder="1" applyAlignment="1">
      <alignment horizontal="right"/>
    </xf>
    <xf numFmtId="168" fontId="3" fillId="24" borderId="12" xfId="765" applyNumberFormat="1" applyFill="1" applyBorder="1" applyAlignment="1">
      <alignment horizontal="center" vertical="center"/>
    </xf>
    <xf numFmtId="168" fontId="8" fillId="24" borderId="2" xfId="764" applyNumberFormat="1" applyFont="1" applyFill="1" applyBorder="1" applyAlignment="1">
      <alignment horizontal="right"/>
    </xf>
    <xf numFmtId="0" fontId="49" fillId="17" borderId="0" xfId="767" applyFont="1" applyFill="1" applyAlignment="1">
      <alignment horizontal="right"/>
    </xf>
    <xf numFmtId="2" fontId="49" fillId="17" borderId="0" xfId="767" applyNumberFormat="1" applyFont="1" applyFill="1"/>
    <xf numFmtId="3" fontId="49" fillId="17" borderId="0" xfId="767" applyNumberFormat="1" applyFont="1" applyFill="1"/>
    <xf numFmtId="0" fontId="49" fillId="17" borderId="0" xfId="767" applyFont="1" applyFill="1" applyAlignment="1">
      <alignment horizontal="center"/>
    </xf>
    <xf numFmtId="4" fontId="49" fillId="17" borderId="0" xfId="767" applyNumberFormat="1" applyFont="1" applyFill="1"/>
    <xf numFmtId="169" fontId="49" fillId="17" borderId="0" xfId="767" applyNumberFormat="1" applyFont="1" applyFill="1"/>
    <xf numFmtId="9" fontId="49" fillId="17" borderId="0" xfId="767" applyNumberFormat="1" applyFont="1" applyFill="1"/>
    <xf numFmtId="0" fontId="49" fillId="17" borderId="13" xfId="767" applyFont="1" applyFill="1" applyBorder="1"/>
    <xf numFmtId="4" fontId="49" fillId="17" borderId="7" xfId="767" applyNumberFormat="1" applyFont="1" applyFill="1" applyBorder="1" applyAlignment="1">
      <alignment horizontal="right"/>
    </xf>
    <xf numFmtId="3" fontId="49" fillId="17" borderId="0" xfId="767" applyNumberFormat="1" applyFont="1" applyFill="1" applyAlignment="1">
      <alignment horizontal="right"/>
    </xf>
    <xf numFmtId="0" fontId="49" fillId="17" borderId="7" xfId="767" applyFont="1" applyFill="1" applyBorder="1" applyAlignment="1">
      <alignment horizontal="right"/>
    </xf>
    <xf numFmtId="0" fontId="49" fillId="17" borderId="15" xfId="767" applyFont="1" applyFill="1" applyBorder="1"/>
    <xf numFmtId="176" fontId="49" fillId="17" borderId="0" xfId="767" applyNumberFormat="1" applyFont="1" applyFill="1"/>
    <xf numFmtId="0" fontId="49" fillId="17" borderId="12" xfId="767" applyFont="1" applyFill="1" applyBorder="1"/>
    <xf numFmtId="0" fontId="49" fillId="17" borderId="11" xfId="767" applyFont="1" applyFill="1" applyBorder="1" applyAlignment="1">
      <alignment horizontal="right"/>
    </xf>
    <xf numFmtId="4" fontId="49" fillId="17" borderId="7" xfId="767" applyNumberFormat="1" applyFont="1" applyFill="1" applyBorder="1"/>
    <xf numFmtId="4" fontId="49" fillId="17" borderId="0" xfId="767" applyNumberFormat="1" applyFont="1" applyFill="1" applyAlignment="1">
      <alignment horizontal="right"/>
    </xf>
    <xf numFmtId="177" fontId="49" fillId="17" borderId="7" xfId="767" applyNumberFormat="1" applyFont="1" applyFill="1" applyBorder="1"/>
    <xf numFmtId="0" fontId="49" fillId="34" borderId="0" xfId="767" applyFont="1" applyFill="1" applyAlignment="1">
      <alignment horizontal="right"/>
    </xf>
    <xf numFmtId="176" fontId="49" fillId="34" borderId="0" xfId="767" applyNumberFormat="1" applyFont="1" applyFill="1"/>
    <xf numFmtId="0" fontId="4" fillId="30" borderId="11" xfId="767" applyFont="1" applyFill="1" applyBorder="1"/>
    <xf numFmtId="1" fontId="7" fillId="30" borderId="12" xfId="767" applyNumberFormat="1" applyFont="1" applyFill="1" applyBorder="1"/>
    <xf numFmtId="0" fontId="4" fillId="29" borderId="11" xfId="767" applyFont="1" applyFill="1" applyBorder="1"/>
    <xf numFmtId="0" fontId="15" fillId="24" borderId="12" xfId="764" applyFont="1" applyFill="1" applyBorder="1" applyAlignment="1">
      <alignment horizontal="center" vertical="center"/>
    </xf>
    <xf numFmtId="0" fontId="50" fillId="17" borderId="0" xfId="767" applyFont="1" applyFill="1"/>
    <xf numFmtId="0" fontId="4" fillId="17" borderId="0" xfId="767" applyFont="1" applyFill="1" applyAlignment="1">
      <alignment horizontal="right"/>
    </xf>
    <xf numFmtId="0" fontId="4" fillId="17" borderId="0" xfId="770" applyFont="1" applyFill="1" applyBorder="1"/>
    <xf numFmtId="0" fontId="7" fillId="17" borderId="0" xfId="770" applyFont="1" applyFill="1" applyBorder="1" applyAlignment="1">
      <alignment horizontal="left"/>
    </xf>
    <xf numFmtId="14" fontId="4" fillId="17" borderId="0" xfId="770" applyNumberFormat="1" applyFont="1" applyFill="1" applyBorder="1" applyAlignment="1">
      <alignment horizontal="left"/>
    </xf>
    <xf numFmtId="0" fontId="49" fillId="17" borderId="0" xfId="0" applyFont="1" applyFill="1"/>
    <xf numFmtId="0" fontId="4" fillId="17" borderId="0" xfId="0" applyFont="1" applyFill="1"/>
    <xf numFmtId="14" fontId="4" fillId="17" borderId="0" xfId="770" applyNumberFormat="1" applyFont="1" applyFill="1" applyBorder="1"/>
    <xf numFmtId="14" fontId="22" fillId="17" borderId="0" xfId="770" applyNumberFormat="1" applyFont="1" applyFill="1" applyBorder="1"/>
    <xf numFmtId="172" fontId="22" fillId="17" borderId="0" xfId="770" applyNumberFormat="1" applyFont="1" applyFill="1" applyBorder="1"/>
    <xf numFmtId="0" fontId="22" fillId="17" borderId="0" xfId="770" applyFont="1" applyFill="1" applyBorder="1"/>
    <xf numFmtId="0" fontId="64" fillId="17" borderId="0" xfId="774" applyFill="1" applyBorder="1"/>
    <xf numFmtId="0" fontId="2" fillId="27" borderId="0" xfId="766" applyFill="1"/>
    <xf numFmtId="0" fontId="47" fillId="27" borderId="0" xfId="766" applyFont="1" applyFill="1" applyAlignment="1">
      <alignment vertical="center" wrapText="1"/>
    </xf>
    <xf numFmtId="0" fontId="22" fillId="27" borderId="36" xfId="766" applyFont="1" applyFill="1" applyBorder="1"/>
    <xf numFmtId="0" fontId="23" fillId="27" borderId="6" xfId="766" applyFont="1" applyFill="1" applyBorder="1" applyAlignment="1">
      <alignment vertical="center" wrapText="1"/>
    </xf>
    <xf numFmtId="0" fontId="23" fillId="27" borderId="0" xfId="766" applyFont="1" applyFill="1" applyAlignment="1">
      <alignment vertical="center" wrapText="1"/>
    </xf>
    <xf numFmtId="0" fontId="23" fillId="27" borderId="7" xfId="766" applyFont="1" applyFill="1" applyBorder="1" applyAlignment="1">
      <alignment vertical="center" wrapText="1"/>
    </xf>
    <xf numFmtId="0" fontId="22" fillId="27" borderId="12" xfId="766" applyFont="1" applyFill="1" applyBorder="1" applyAlignment="1">
      <alignment vertical="center" wrapText="1"/>
    </xf>
    <xf numFmtId="0" fontId="22" fillId="27" borderId="12" xfId="766" applyFont="1" applyFill="1" applyBorder="1" applyAlignment="1">
      <alignment horizontal="center" vertical="center" wrapText="1"/>
    </xf>
    <xf numFmtId="0" fontId="22" fillId="27" borderId="6" xfId="766" applyFont="1" applyFill="1" applyBorder="1" applyAlignment="1">
      <alignment vertical="center" wrapText="1"/>
    </xf>
    <xf numFmtId="0" fontId="22" fillId="27" borderId="0" xfId="766" applyFont="1" applyFill="1" applyAlignment="1">
      <alignment horizontal="center" vertical="center" wrapText="1"/>
    </xf>
    <xf numFmtId="2" fontId="47" fillId="27" borderId="12" xfId="766" applyNumberFormat="1" applyFont="1" applyFill="1" applyBorder="1" applyAlignment="1">
      <alignment horizontal="center" vertical="center" wrapText="1"/>
    </xf>
    <xf numFmtId="0" fontId="22" fillId="25" borderId="13" xfId="775" applyFont="1" applyFill="1" applyBorder="1" applyAlignment="1">
      <alignment vertical="center"/>
    </xf>
    <xf numFmtId="0" fontId="23" fillId="25" borderId="13" xfId="775" applyFont="1" applyFill="1" applyBorder="1" applyAlignment="1">
      <alignment horizontal="center" vertical="center"/>
    </xf>
    <xf numFmtId="0" fontId="22" fillId="25" borderId="15" xfId="775" applyFont="1" applyFill="1" applyBorder="1" applyAlignment="1">
      <alignment vertical="center"/>
    </xf>
    <xf numFmtId="2" fontId="49" fillId="17" borderId="7" xfId="767" applyNumberFormat="1" applyFont="1" applyFill="1" applyBorder="1" applyAlignment="1">
      <alignment horizontal="right"/>
    </xf>
    <xf numFmtId="177" fontId="49" fillId="17" borderId="15" xfId="767" applyNumberFormat="1" applyFont="1" applyFill="1" applyBorder="1"/>
    <xf numFmtId="1" fontId="5" fillId="20" borderId="0" xfId="0" applyNumberFormat="1" applyFont="1" applyFill="1" applyAlignment="1">
      <alignment horizontal="center"/>
    </xf>
    <xf numFmtId="0" fontId="5" fillId="20" borderId="8" xfId="0" applyFont="1" applyFill="1" applyBorder="1"/>
    <xf numFmtId="0" fontId="5" fillId="20" borderId="9" xfId="0" applyFont="1" applyFill="1" applyBorder="1" applyAlignment="1">
      <alignment horizontal="right"/>
    </xf>
    <xf numFmtId="0" fontId="6" fillId="9"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11" borderId="3"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5" fillId="5" borderId="0" xfId="0" applyFont="1" applyFill="1" applyAlignment="1">
      <alignment horizontal="center" vertical="center"/>
    </xf>
    <xf numFmtId="0" fontId="19" fillId="14" borderId="1" xfId="1" applyFont="1" applyFill="1" applyBorder="1" applyAlignment="1">
      <alignment horizontal="center" vertical="center" wrapText="1"/>
    </xf>
    <xf numFmtId="0" fontId="6" fillId="14"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21" borderId="1" xfId="0" applyFont="1" applyFill="1" applyBorder="1" applyAlignment="1">
      <alignment horizontal="center" wrapText="1"/>
    </xf>
    <xf numFmtId="0" fontId="6" fillId="21" borderId="1" xfId="0" applyFont="1" applyFill="1" applyBorder="1" applyAlignment="1">
      <alignment horizontal="center" vertical="center" wrapText="1"/>
    </xf>
    <xf numFmtId="0" fontId="5" fillId="5" borderId="0" xfId="764" applyFont="1" applyFill="1" applyAlignment="1">
      <alignment horizontal="right"/>
    </xf>
    <xf numFmtId="0" fontId="7" fillId="5" borderId="1" xfId="0" applyFont="1" applyFill="1" applyBorder="1" applyAlignment="1">
      <alignment horizontal="center" vertical="center"/>
    </xf>
    <xf numFmtId="0" fontId="5" fillId="5" borderId="10" xfId="0" applyFont="1" applyFill="1" applyBorder="1" applyAlignment="1">
      <alignment vertical="center"/>
    </xf>
    <xf numFmtId="0" fontId="6" fillId="5" borderId="1" xfId="0" applyFont="1" applyFill="1" applyBorder="1" applyAlignment="1">
      <alignment vertical="center"/>
    </xf>
    <xf numFmtId="168" fontId="6" fillId="5" borderId="0" xfId="0" applyNumberFormat="1" applyFont="1" applyFill="1"/>
    <xf numFmtId="0" fontId="4" fillId="5" borderId="4" xfId="0" applyFont="1" applyFill="1" applyBorder="1"/>
    <xf numFmtId="0" fontId="4" fillId="5" borderId="8" xfId="0" applyFont="1" applyFill="1" applyBorder="1"/>
    <xf numFmtId="0" fontId="7" fillId="5" borderId="6" xfId="0" applyFont="1" applyFill="1" applyBorder="1"/>
    <xf numFmtId="0" fontId="7" fillId="5" borderId="10" xfId="0" applyFont="1" applyFill="1" applyBorder="1"/>
    <xf numFmtId="0" fontId="4" fillId="5" borderId="5" xfId="0" applyFont="1" applyFill="1" applyBorder="1" applyAlignment="1">
      <alignment horizontal="center"/>
    </xf>
    <xf numFmtId="0" fontId="4" fillId="5" borderId="7" xfId="0" applyFont="1" applyFill="1" applyBorder="1" applyAlignment="1">
      <alignment horizontal="center"/>
    </xf>
    <xf numFmtId="0" fontId="4" fillId="5" borderId="9" xfId="0" applyFont="1" applyFill="1" applyBorder="1" applyAlignment="1">
      <alignment horizontal="center"/>
    </xf>
    <xf numFmtId="0" fontId="7" fillId="5" borderId="11" xfId="0" applyFont="1" applyFill="1" applyBorder="1" applyAlignment="1">
      <alignment horizontal="center"/>
    </xf>
    <xf numFmtId="0" fontId="6" fillId="5" borderId="0" xfId="764" applyFont="1" applyFill="1"/>
    <xf numFmtId="0" fontId="7" fillId="5" borderId="1" xfId="0" applyFont="1" applyFill="1" applyBorder="1" applyAlignment="1">
      <alignment horizontal="right" vertical="center"/>
    </xf>
    <xf numFmtId="0" fontId="5" fillId="5" borderId="0" xfId="764" applyFont="1" applyFill="1"/>
    <xf numFmtId="0" fontId="5" fillId="5" borderId="6" xfId="0" applyFont="1" applyFill="1" applyBorder="1" applyAlignment="1">
      <alignment horizontal="right"/>
    </xf>
    <xf numFmtId="0" fontId="5" fillId="5" borderId="8" xfId="0" applyFont="1" applyFill="1" applyBorder="1" applyAlignment="1">
      <alignment horizontal="right"/>
    </xf>
    <xf numFmtId="0" fontId="7" fillId="25" borderId="0" xfId="0" applyFont="1" applyFill="1"/>
    <xf numFmtId="0" fontId="7" fillId="25" borderId="0" xfId="0" applyFont="1" applyFill="1" applyAlignment="1">
      <alignment horizontal="center"/>
    </xf>
    <xf numFmtId="0" fontId="6" fillId="25" borderId="0" xfId="0" applyFont="1" applyFill="1"/>
    <xf numFmtId="168" fontId="6" fillId="25" borderId="0" xfId="0" applyNumberFormat="1" applyFont="1" applyFill="1"/>
    <xf numFmtId="0" fontId="5" fillId="25" borderId="0" xfId="0" applyFont="1" applyFill="1"/>
    <xf numFmtId="0" fontId="4" fillId="25" borderId="4" xfId="0" applyFont="1" applyFill="1" applyBorder="1"/>
    <xf numFmtId="0" fontId="4" fillId="25" borderId="5" xfId="0" applyFont="1" applyFill="1" applyBorder="1" applyAlignment="1">
      <alignment horizontal="center"/>
    </xf>
    <xf numFmtId="0" fontId="4" fillId="25" borderId="8" xfId="0" applyFont="1" applyFill="1" applyBorder="1"/>
    <xf numFmtId="0" fontId="4" fillId="25" borderId="9" xfId="0" applyFont="1" applyFill="1" applyBorder="1" applyAlignment="1">
      <alignment horizontal="center"/>
    </xf>
    <xf numFmtId="0" fontId="7" fillId="25" borderId="6" xfId="0" applyFont="1" applyFill="1" applyBorder="1"/>
    <xf numFmtId="0" fontId="4" fillId="25" borderId="7" xfId="0" applyFont="1" applyFill="1" applyBorder="1" applyAlignment="1">
      <alignment horizontal="center"/>
    </xf>
    <xf numFmtId="0" fontId="7" fillId="25" borderId="10" xfId="0" applyFont="1" applyFill="1" applyBorder="1"/>
    <xf numFmtId="0" fontId="7" fillId="25" borderId="11" xfId="0" applyFont="1" applyFill="1" applyBorder="1" applyAlignment="1">
      <alignment horizontal="center"/>
    </xf>
    <xf numFmtId="167" fontId="5" fillId="7" borderId="0" xfId="0" applyNumberFormat="1" applyFont="1" applyFill="1" applyAlignment="1">
      <alignment horizontal="center" vertical="center"/>
    </xf>
    <xf numFmtId="166" fontId="5" fillId="7" borderId="0" xfId="0" applyNumberFormat="1" applyFont="1" applyFill="1" applyAlignment="1">
      <alignment horizontal="center" vertical="center"/>
    </xf>
    <xf numFmtId="172" fontId="5" fillId="25" borderId="0" xfId="0" applyNumberFormat="1" applyFont="1" applyFill="1"/>
    <xf numFmtId="166" fontId="6" fillId="14" borderId="0" xfId="0" applyNumberFormat="1" applyFont="1" applyFill="1" applyAlignment="1">
      <alignment horizontal="center"/>
    </xf>
    <xf numFmtId="0" fontId="1" fillId="0" borderId="0" xfId="766" applyFont="1"/>
    <xf numFmtId="0" fontId="8" fillId="17" borderId="14" xfId="0" applyFont="1" applyFill="1" applyBorder="1" applyProtection="1">
      <protection locked="0"/>
    </xf>
    <xf numFmtId="0" fontId="8" fillId="17" borderId="15" xfId="0" applyFont="1" applyFill="1" applyBorder="1" applyProtection="1">
      <protection locked="0"/>
    </xf>
    <xf numFmtId="0" fontId="6" fillId="17" borderId="0" xfId="0" applyFont="1" applyFill="1" applyProtection="1">
      <protection locked="0"/>
    </xf>
    <xf numFmtId="0" fontId="5" fillId="17" borderId="3" xfId="0" applyFont="1" applyFill="1" applyBorder="1" applyProtection="1">
      <protection locked="0"/>
    </xf>
    <xf numFmtId="0" fontId="5" fillId="17" borderId="0" xfId="0" applyFont="1" applyFill="1" applyProtection="1">
      <protection locked="0"/>
    </xf>
    <xf numFmtId="0" fontId="5" fillId="17" borderId="2" xfId="0" applyFont="1" applyFill="1" applyBorder="1"/>
    <xf numFmtId="1" fontId="5" fillId="17" borderId="2" xfId="0" applyNumberFormat="1" applyFont="1" applyFill="1" applyBorder="1"/>
    <xf numFmtId="169" fontId="5" fillId="17" borderId="2" xfId="0" applyNumberFormat="1" applyFont="1" applyFill="1" applyBorder="1"/>
    <xf numFmtId="0" fontId="5" fillId="17" borderId="0" xfId="0" applyFont="1" applyFill="1" applyAlignment="1">
      <alignment horizontal="left"/>
    </xf>
    <xf numFmtId="0" fontId="22" fillId="17" borderId="14" xfId="2" applyFont="1" applyFill="1" applyBorder="1" applyProtection="1">
      <protection locked="0"/>
    </xf>
    <xf numFmtId="0" fontId="22" fillId="17" borderId="15" xfId="2" applyFont="1" applyFill="1" applyBorder="1" applyProtection="1">
      <protection locked="0"/>
    </xf>
    <xf numFmtId="0" fontId="5" fillId="17" borderId="14" xfId="0" applyFont="1" applyFill="1" applyBorder="1" applyProtection="1">
      <protection locked="0"/>
    </xf>
    <xf numFmtId="0" fontId="5" fillId="17" borderId="13" xfId="0" applyFont="1" applyFill="1" applyBorder="1" applyProtection="1">
      <protection locked="0"/>
    </xf>
    <xf numFmtId="0" fontId="5" fillId="17" borderId="15" xfId="0" applyFont="1" applyFill="1" applyBorder="1" applyProtection="1">
      <protection locked="0"/>
    </xf>
    <xf numFmtId="0" fontId="32" fillId="17" borderId="14" xfId="0" applyFont="1" applyFill="1" applyBorder="1" applyProtection="1">
      <protection locked="0"/>
    </xf>
    <xf numFmtId="1" fontId="32" fillId="17" borderId="13" xfId="0" applyNumberFormat="1" applyFont="1" applyFill="1" applyBorder="1" applyProtection="1">
      <protection locked="0"/>
    </xf>
    <xf numFmtId="0" fontId="32" fillId="17" borderId="13" xfId="0" applyFont="1" applyFill="1" applyBorder="1" applyProtection="1">
      <protection locked="0"/>
    </xf>
    <xf numFmtId="1" fontId="32" fillId="17" borderId="15" xfId="0" applyNumberFormat="1" applyFont="1" applyFill="1" applyBorder="1" applyProtection="1">
      <protection locked="0"/>
    </xf>
    <xf numFmtId="0" fontId="32" fillId="17" borderId="15" xfId="0" applyFont="1" applyFill="1" applyBorder="1" applyProtection="1">
      <protection locked="0"/>
    </xf>
    <xf numFmtId="0" fontId="5" fillId="17" borderId="12" xfId="0" applyFont="1" applyFill="1" applyBorder="1" applyProtection="1">
      <protection locked="0"/>
    </xf>
    <xf numFmtId="0" fontId="5" fillId="17" borderId="13" xfId="0" applyFont="1" applyFill="1" applyBorder="1" applyAlignment="1" applyProtection="1">
      <alignment vertical="center"/>
      <protection locked="0"/>
    </xf>
    <xf numFmtId="9" fontId="5" fillId="17" borderId="13" xfId="772" applyFont="1" applyFill="1" applyBorder="1" applyAlignment="1" applyProtection="1">
      <alignment vertical="center"/>
      <protection locked="0"/>
    </xf>
    <xf numFmtId="0" fontId="5" fillId="17" borderId="15" xfId="0" applyFont="1" applyFill="1" applyBorder="1"/>
    <xf numFmtId="0" fontId="4" fillId="17" borderId="3" xfId="0" applyFont="1" applyFill="1" applyBorder="1" applyProtection="1">
      <protection locked="0"/>
    </xf>
    <xf numFmtId="0" fontId="4" fillId="17" borderId="5" xfId="0" applyFont="1" applyFill="1" applyBorder="1" applyProtection="1">
      <protection locked="0"/>
    </xf>
    <xf numFmtId="0" fontId="4" fillId="17" borderId="2" xfId="0" applyFont="1" applyFill="1" applyBorder="1" applyProtection="1">
      <protection locked="0"/>
    </xf>
    <xf numFmtId="0" fontId="4" fillId="17" borderId="9" xfId="0" applyFont="1" applyFill="1" applyBorder="1" applyProtection="1">
      <protection locked="0"/>
    </xf>
    <xf numFmtId="0" fontId="26" fillId="35" borderId="4" xfId="0" applyFont="1" applyFill="1" applyBorder="1"/>
    <xf numFmtId="0" fontId="32" fillId="35" borderId="3" xfId="0" applyFont="1" applyFill="1" applyBorder="1"/>
    <xf numFmtId="0" fontId="32" fillId="35" borderId="5" xfId="0" applyFont="1" applyFill="1" applyBorder="1"/>
    <xf numFmtId="0" fontId="26" fillId="35" borderId="6" xfId="0" applyFont="1" applyFill="1" applyBorder="1"/>
    <xf numFmtId="0" fontId="32" fillId="35" borderId="7" xfId="0" applyFont="1" applyFill="1" applyBorder="1"/>
    <xf numFmtId="0" fontId="26" fillId="35" borderId="6" xfId="765" applyFont="1" applyFill="1" applyBorder="1" applyAlignment="1">
      <alignment horizontal="left" vertical="center"/>
    </xf>
    <xf numFmtId="0" fontId="6" fillId="36" borderId="4" xfId="0" applyFont="1" applyFill="1" applyBorder="1"/>
    <xf numFmtId="0" fontId="5" fillId="36" borderId="3" xfId="0" applyFont="1" applyFill="1" applyBorder="1"/>
    <xf numFmtId="0" fontId="5" fillId="36" borderId="5" xfId="0" applyFont="1" applyFill="1" applyBorder="1"/>
    <xf numFmtId="0" fontId="9" fillId="36" borderId="6" xfId="0" applyFont="1" applyFill="1" applyBorder="1"/>
    <xf numFmtId="0" fontId="5" fillId="36" borderId="7" xfId="0" applyFont="1" applyFill="1" applyBorder="1"/>
    <xf numFmtId="0" fontId="6" fillId="36" borderId="6" xfId="0" applyFont="1" applyFill="1" applyBorder="1"/>
    <xf numFmtId="0" fontId="6" fillId="36" borderId="8" xfId="0" applyFont="1" applyFill="1" applyBorder="1"/>
    <xf numFmtId="0" fontId="5" fillId="36" borderId="2" xfId="0" applyFont="1" applyFill="1" applyBorder="1" applyProtection="1">
      <protection locked="0"/>
    </xf>
    <xf numFmtId="0" fontId="5" fillId="36" borderId="2" xfId="0" applyFont="1" applyFill="1" applyBorder="1"/>
    <xf numFmtId="0" fontId="5" fillId="36" borderId="9" xfId="0" applyFont="1" applyFill="1" applyBorder="1"/>
    <xf numFmtId="9" fontId="21" fillId="10" borderId="12" xfId="0" applyNumberFormat="1" applyFont="1" applyFill="1" applyBorder="1"/>
    <xf numFmtId="0" fontId="5" fillId="10" borderId="0" xfId="0" applyFont="1" applyFill="1" applyProtection="1">
      <protection locked="0"/>
    </xf>
    <xf numFmtId="0" fontId="5" fillId="10" borderId="0" xfId="0" applyFont="1" applyFill="1" applyAlignment="1">
      <alignment horizontal="left"/>
    </xf>
    <xf numFmtId="0" fontId="32" fillId="35" borderId="0" xfId="0" applyFont="1" applyFill="1"/>
    <xf numFmtId="0" fontId="26" fillId="35" borderId="0" xfId="0" applyFont="1" applyFill="1" applyAlignment="1">
      <alignment horizontal="right"/>
    </xf>
    <xf numFmtId="0" fontId="5" fillId="10" borderId="0" xfId="0" applyFont="1" applyFill="1" applyAlignment="1">
      <alignment vertical="center"/>
    </xf>
    <xf numFmtId="0" fontId="6" fillId="10" borderId="0" xfId="765" applyFont="1" applyFill="1"/>
    <xf numFmtId="0" fontId="6" fillId="36" borderId="0" xfId="0" applyFont="1" applyFill="1"/>
    <xf numFmtId="0" fontId="5" fillId="36" borderId="0" xfId="0" applyFont="1" applyFill="1" applyProtection="1">
      <protection locked="0"/>
    </xf>
    <xf numFmtId="0" fontId="5" fillId="36" borderId="0" xfId="0" applyFont="1" applyFill="1"/>
    <xf numFmtId="0" fontId="15" fillId="10" borderId="0" xfId="0" applyFont="1" applyFill="1" applyAlignment="1">
      <alignment horizontal="left"/>
    </xf>
    <xf numFmtId="1" fontId="5" fillId="17" borderId="0" xfId="0" applyNumberFormat="1" applyFont="1" applyFill="1" applyProtection="1">
      <protection locked="0"/>
    </xf>
    <xf numFmtId="0" fontId="71" fillId="17" borderId="0" xfId="0" applyFont="1" applyFill="1"/>
    <xf numFmtId="0" fontId="5" fillId="10" borderId="0" xfId="0" applyFont="1" applyFill="1" applyAlignment="1">
      <alignment horizontal="center" vertical="center"/>
    </xf>
    <xf numFmtId="2" fontId="5" fillId="10" borderId="0" xfId="0" applyNumberFormat="1" applyFont="1" applyFill="1" applyAlignment="1">
      <alignment horizontal="center" vertical="center"/>
    </xf>
    <xf numFmtId="1" fontId="5" fillId="10" borderId="0" xfId="0" applyNumberFormat="1" applyFont="1" applyFill="1" applyAlignment="1">
      <alignment horizontal="center" vertical="center"/>
    </xf>
    <xf numFmtId="0" fontId="5" fillId="10" borderId="0" xfId="0" applyFont="1" applyFill="1" applyAlignment="1">
      <alignment horizontal="right" vertical="center"/>
    </xf>
    <xf numFmtId="0" fontId="6" fillId="17" borderId="10" xfId="0" applyFont="1" applyFill="1" applyBorder="1"/>
    <xf numFmtId="0" fontId="6" fillId="17" borderId="1" xfId="0" applyFont="1" applyFill="1" applyBorder="1" applyAlignment="1">
      <alignment horizontal="center" vertical="center"/>
    </xf>
    <xf numFmtId="0" fontId="6" fillId="17" borderId="11" xfId="0" applyFont="1" applyFill="1" applyBorder="1"/>
    <xf numFmtId="0" fontId="5" fillId="17" borderId="6" xfId="0" applyFont="1" applyFill="1" applyBorder="1"/>
    <xf numFmtId="9" fontId="5" fillId="17" borderId="0" xfId="0" applyNumberFormat="1" applyFont="1" applyFill="1" applyAlignment="1">
      <alignment horizontal="center"/>
    </xf>
    <xf numFmtId="0" fontId="5" fillId="17" borderId="7" xfId="0" applyFont="1" applyFill="1" applyBorder="1"/>
    <xf numFmtId="0" fontId="5" fillId="17" borderId="8" xfId="0" applyFont="1" applyFill="1" applyBorder="1"/>
    <xf numFmtId="9" fontId="5" fillId="17" borderId="2" xfId="0" applyNumberFormat="1" applyFont="1" applyFill="1" applyBorder="1" applyAlignment="1">
      <alignment horizontal="center"/>
    </xf>
    <xf numFmtId="0" fontId="5" fillId="17" borderId="9" xfId="0" applyFont="1" applyFill="1" applyBorder="1"/>
    <xf numFmtId="174" fontId="5" fillId="5" borderId="2" xfId="0" applyNumberFormat="1" applyFont="1" applyFill="1" applyBorder="1" applyAlignment="1">
      <alignment horizontal="center" vertical="center"/>
    </xf>
    <xf numFmtId="2" fontId="5" fillId="25" borderId="0" xfId="0" applyNumberFormat="1" applyFont="1" applyFill="1"/>
    <xf numFmtId="0" fontId="6" fillId="10" borderId="6" xfId="0" applyFont="1" applyFill="1" applyBorder="1" applyAlignment="1">
      <alignment horizontal="left" vertical="center" wrapText="1"/>
    </xf>
    <xf numFmtId="0" fontId="6" fillId="10" borderId="0" xfId="0" applyFont="1" applyFill="1" applyAlignment="1">
      <alignment horizontal="left" vertical="center" wrapText="1"/>
    </xf>
    <xf numFmtId="1" fontId="5" fillId="10" borderId="6" xfId="0" applyNumberFormat="1" applyFont="1" applyFill="1" applyBorder="1" applyAlignment="1">
      <alignment horizontal="left" wrapText="1"/>
    </xf>
    <xf numFmtId="1" fontId="5" fillId="10" borderId="0" xfId="0" applyNumberFormat="1" applyFont="1" applyFill="1" applyAlignment="1">
      <alignment horizontal="left" wrapText="1"/>
    </xf>
    <xf numFmtId="1" fontId="22" fillId="5" borderId="0" xfId="1" applyNumberFormat="1" applyFont="1" applyFill="1" applyBorder="1" applyAlignment="1">
      <alignment horizontal="left" vertical="top" wrapText="1"/>
    </xf>
    <xf numFmtId="0" fontId="6" fillId="5" borderId="4" xfId="0" applyFont="1" applyFill="1" applyBorder="1" applyAlignment="1">
      <alignment horizontal="center" vertical="center"/>
    </xf>
    <xf numFmtId="0" fontId="6" fillId="5" borderId="5" xfId="0" applyFont="1" applyFill="1" applyBorder="1" applyAlignment="1">
      <alignment horizontal="center" vertical="center"/>
    </xf>
    <xf numFmtId="0" fontId="6" fillId="11" borderId="0" xfId="0" applyFont="1" applyFill="1" applyAlignment="1">
      <alignment horizontal="center" vertical="center" wrapText="1"/>
    </xf>
    <xf numFmtId="0" fontId="22" fillId="25" borderId="14" xfId="775" applyFont="1" applyFill="1" applyBorder="1" applyAlignment="1">
      <alignment horizontal="center" vertical="center" wrapText="1"/>
    </xf>
    <xf numFmtId="0" fontId="22" fillId="25" borderId="13" xfId="775" applyFont="1" applyFill="1" applyBorder="1" applyAlignment="1">
      <alignment horizontal="center" vertical="center" wrapText="1"/>
    </xf>
    <xf numFmtId="0" fontId="22" fillId="25" borderId="15" xfId="775" applyFont="1" applyFill="1" applyBorder="1" applyAlignment="1">
      <alignment horizontal="center" vertical="center" wrapText="1"/>
    </xf>
    <xf numFmtId="0" fontId="67" fillId="25" borderId="13" xfId="0" applyFont="1" applyFill="1" applyBorder="1" applyAlignment="1">
      <alignment horizontal="center" wrapText="1"/>
    </xf>
    <xf numFmtId="0" fontId="23" fillId="27" borderId="10" xfId="766" applyFont="1" applyFill="1" applyBorder="1" applyAlignment="1">
      <alignment horizontal="center"/>
    </xf>
    <xf numFmtId="0" fontId="23" fillId="27" borderId="1" xfId="766" applyFont="1" applyFill="1" applyBorder="1" applyAlignment="1">
      <alignment horizontal="center"/>
    </xf>
    <xf numFmtId="0" fontId="23" fillId="27" borderId="11" xfId="766" applyFont="1" applyFill="1" applyBorder="1" applyAlignment="1">
      <alignment horizontal="center"/>
    </xf>
    <xf numFmtId="0" fontId="23" fillId="27" borderId="6" xfId="766" applyFont="1" applyFill="1" applyBorder="1" applyAlignment="1">
      <alignment vertical="center" wrapText="1"/>
    </xf>
    <xf numFmtId="0" fontId="23" fillId="27" borderId="0" xfId="766" applyFont="1" applyFill="1" applyAlignment="1">
      <alignment vertical="center" wrapText="1"/>
    </xf>
    <xf numFmtId="0" fontId="43" fillId="0" borderId="2" xfId="766" applyFont="1" applyBorder="1" applyAlignment="1">
      <alignment horizontal="left"/>
    </xf>
    <xf numFmtId="0" fontId="23" fillId="27" borderId="10" xfId="766" applyFont="1" applyFill="1" applyBorder="1" applyAlignment="1">
      <alignment horizontal="center" wrapText="1"/>
    </xf>
    <xf numFmtId="0" fontId="23" fillId="27" borderId="1" xfId="766" applyFont="1" applyFill="1" applyBorder="1" applyAlignment="1">
      <alignment horizontal="center" wrapText="1"/>
    </xf>
    <xf numFmtId="0" fontId="23" fillId="27" borderId="11" xfId="766" applyFont="1" applyFill="1" applyBorder="1" applyAlignment="1">
      <alignment horizontal="center" wrapText="1"/>
    </xf>
    <xf numFmtId="0" fontId="45" fillId="27" borderId="3" xfId="766" applyFont="1" applyFill="1" applyBorder="1" applyAlignment="1">
      <alignment horizontal="center" vertical="center" wrapText="1"/>
    </xf>
    <xf numFmtId="0" fontId="45" fillId="27" borderId="12" xfId="766" applyFont="1" applyFill="1" applyBorder="1" applyAlignment="1">
      <alignment horizontal="center" vertical="center" wrapText="1"/>
    </xf>
    <xf numFmtId="0" fontId="3" fillId="24" borderId="14" xfId="773" applyFill="1" applyBorder="1" applyAlignment="1">
      <alignment horizontal="center" vertical="center" wrapText="1"/>
    </xf>
    <xf numFmtId="0" fontId="3" fillId="24" borderId="13" xfId="773" applyFill="1" applyBorder="1" applyAlignment="1">
      <alignment horizontal="center" vertical="center" wrapText="1"/>
    </xf>
    <xf numFmtId="0" fontId="3" fillId="24" borderId="15" xfId="773" applyFill="1" applyBorder="1" applyAlignment="1">
      <alignment horizontal="center" vertical="center" wrapText="1"/>
    </xf>
    <xf numFmtId="0" fontId="68" fillId="24" borderId="13" xfId="0" applyFont="1" applyFill="1" applyBorder="1" applyAlignment="1">
      <alignment horizontal="center" vertical="center" wrapText="1"/>
    </xf>
    <xf numFmtId="0" fontId="3" fillId="24" borderId="10" xfId="773" applyFill="1" applyBorder="1" applyAlignment="1">
      <alignment horizontal="left"/>
    </xf>
    <xf numFmtId="0" fontId="3" fillId="24" borderId="1" xfId="773" applyFill="1" applyBorder="1" applyAlignment="1">
      <alignment horizontal="left"/>
    </xf>
    <xf numFmtId="0" fontId="3" fillId="24" borderId="11" xfId="773" applyFill="1" applyBorder="1" applyAlignment="1">
      <alignment horizontal="left"/>
    </xf>
    <xf numFmtId="0" fontId="38" fillId="33" borderId="10" xfId="764" applyFont="1" applyFill="1" applyBorder="1" applyAlignment="1">
      <alignment horizontal="left"/>
    </xf>
    <xf numFmtId="0" fontId="38" fillId="33" borderId="1" xfId="764" applyFont="1" applyFill="1" applyBorder="1" applyAlignment="1">
      <alignment horizontal="left"/>
    </xf>
    <xf numFmtId="0" fontId="38" fillId="33" borderId="11" xfId="764" applyFont="1" applyFill="1" applyBorder="1" applyAlignment="1">
      <alignment horizontal="left"/>
    </xf>
    <xf numFmtId="0" fontId="37" fillId="33" borderId="10" xfId="764" applyFont="1" applyFill="1" applyBorder="1" applyAlignment="1">
      <alignment horizontal="left"/>
    </xf>
    <xf numFmtId="0" fontId="37" fillId="33" borderId="11" xfId="764" applyFont="1" applyFill="1" applyBorder="1" applyAlignment="1">
      <alignment horizontal="left"/>
    </xf>
  </cellXfs>
  <cellStyles count="776">
    <cellStyle name="40% - Accent3" xfId="1" builtinId="39"/>
    <cellStyle name="40% - Accent4" xfId="2" builtinId="43"/>
    <cellStyle name="Comma" xfId="3" builtinId="3"/>
    <cellStyle name="Comma 2" xfId="768" xr:uid="{532A11C7-D18F-4D44-AB9C-F2E01C779AE2}"/>
    <cellStyle name="Comma 3" xfId="769" xr:uid="{7B461D66-61E4-4CA6-9825-F88C4DBBD6B4}"/>
    <cellStyle name="Currency" xfId="4" builtinId="4"/>
    <cellStyle name="Followed Hyperlink" xfId="110" builtinId="9" hidden="1"/>
    <cellStyle name="Followed Hyperlink" xfId="114" builtinId="9" hidden="1"/>
    <cellStyle name="Followed Hyperlink" xfId="118" builtinId="9" hidden="1"/>
    <cellStyle name="Followed Hyperlink" xfId="122" builtinId="9" hidden="1"/>
    <cellStyle name="Followed Hyperlink" xfId="126" builtinId="9" hidden="1"/>
    <cellStyle name="Followed Hyperlink" xfId="130" builtinId="9" hidden="1"/>
    <cellStyle name="Followed Hyperlink" xfId="134" builtinId="9" hidden="1"/>
    <cellStyle name="Followed Hyperlink" xfId="138" builtinId="9" hidden="1"/>
    <cellStyle name="Followed Hyperlink" xfId="142" builtinId="9" hidden="1"/>
    <cellStyle name="Followed Hyperlink" xfId="146" builtinId="9" hidden="1"/>
    <cellStyle name="Followed Hyperlink" xfId="150" builtinId="9" hidden="1"/>
    <cellStyle name="Followed Hyperlink" xfId="154" builtinId="9" hidden="1"/>
    <cellStyle name="Followed Hyperlink" xfId="158" builtinId="9" hidden="1"/>
    <cellStyle name="Followed Hyperlink" xfId="162" builtinId="9" hidden="1"/>
    <cellStyle name="Followed Hyperlink" xfId="166" builtinId="9" hidden="1"/>
    <cellStyle name="Followed Hyperlink" xfId="170" builtinId="9" hidden="1"/>
    <cellStyle name="Followed Hyperlink" xfId="174" builtinId="9" hidden="1"/>
    <cellStyle name="Followed Hyperlink" xfId="178" builtinId="9" hidden="1"/>
    <cellStyle name="Followed Hyperlink" xfId="182" builtinId="9" hidden="1"/>
    <cellStyle name="Followed Hyperlink" xfId="186" builtinId="9" hidden="1"/>
    <cellStyle name="Followed Hyperlink" xfId="190" builtinId="9" hidden="1"/>
    <cellStyle name="Followed Hyperlink" xfId="194" builtinId="9" hidden="1"/>
    <cellStyle name="Followed Hyperlink" xfId="198" builtinId="9" hidden="1"/>
    <cellStyle name="Followed Hyperlink" xfId="202" builtinId="9" hidden="1"/>
    <cellStyle name="Followed Hyperlink" xfId="206" builtinId="9" hidden="1"/>
    <cellStyle name="Followed Hyperlink" xfId="210" builtinId="9" hidden="1"/>
    <cellStyle name="Followed Hyperlink" xfId="214" builtinId="9" hidden="1"/>
    <cellStyle name="Followed Hyperlink" xfId="218" builtinId="9" hidden="1"/>
    <cellStyle name="Followed Hyperlink" xfId="222" builtinId="9" hidden="1"/>
    <cellStyle name="Followed Hyperlink" xfId="226" builtinId="9" hidden="1"/>
    <cellStyle name="Followed Hyperlink" xfId="230" builtinId="9" hidden="1"/>
    <cellStyle name="Followed Hyperlink" xfId="234" builtinId="9" hidden="1"/>
    <cellStyle name="Followed Hyperlink" xfId="238" builtinId="9" hidden="1"/>
    <cellStyle name="Followed Hyperlink" xfId="242" builtinId="9" hidden="1"/>
    <cellStyle name="Followed Hyperlink" xfId="246" builtinId="9" hidden="1"/>
    <cellStyle name="Followed Hyperlink" xfId="250" builtinId="9" hidden="1"/>
    <cellStyle name="Followed Hyperlink" xfId="254" builtinId="9" hidden="1"/>
    <cellStyle name="Followed Hyperlink" xfId="258" builtinId="9" hidden="1"/>
    <cellStyle name="Followed Hyperlink" xfId="262" builtinId="9" hidden="1"/>
    <cellStyle name="Followed Hyperlink" xfId="266" builtinId="9" hidden="1"/>
    <cellStyle name="Followed Hyperlink" xfId="270" builtinId="9" hidden="1"/>
    <cellStyle name="Followed Hyperlink" xfId="274" builtinId="9" hidden="1"/>
    <cellStyle name="Followed Hyperlink" xfId="278" builtinId="9" hidden="1"/>
    <cellStyle name="Followed Hyperlink" xfId="282" builtinId="9" hidden="1"/>
    <cellStyle name="Followed Hyperlink" xfId="286" builtinId="9" hidden="1"/>
    <cellStyle name="Followed Hyperlink" xfId="292" builtinId="9" hidden="1"/>
    <cellStyle name="Followed Hyperlink" xfId="300" builtinId="9" hidden="1"/>
    <cellStyle name="Followed Hyperlink" xfId="308" builtinId="9" hidden="1"/>
    <cellStyle name="Followed Hyperlink" xfId="316" builtinId="9" hidden="1"/>
    <cellStyle name="Followed Hyperlink" xfId="324" builtinId="9" hidden="1"/>
    <cellStyle name="Followed Hyperlink" xfId="332" builtinId="9" hidden="1"/>
    <cellStyle name="Followed Hyperlink" xfId="340" builtinId="9" hidden="1"/>
    <cellStyle name="Followed Hyperlink" xfId="348" builtinId="9" hidden="1"/>
    <cellStyle name="Followed Hyperlink" xfId="356" builtinId="9" hidden="1"/>
    <cellStyle name="Followed Hyperlink" xfId="364" builtinId="9" hidden="1"/>
    <cellStyle name="Followed Hyperlink" xfId="372" builtinId="9" hidden="1"/>
    <cellStyle name="Followed Hyperlink" xfId="380" builtinId="9" hidden="1"/>
    <cellStyle name="Followed Hyperlink" xfId="388" builtinId="9" hidden="1"/>
    <cellStyle name="Followed Hyperlink" xfId="396" builtinId="9" hidden="1"/>
    <cellStyle name="Followed Hyperlink" xfId="404" builtinId="9" hidden="1"/>
    <cellStyle name="Followed Hyperlink" xfId="412" builtinId="9" hidden="1"/>
    <cellStyle name="Followed Hyperlink" xfId="420" builtinId="9" hidden="1"/>
    <cellStyle name="Followed Hyperlink" xfId="428" builtinId="9" hidden="1"/>
    <cellStyle name="Followed Hyperlink" xfId="436" builtinId="9" hidden="1"/>
    <cellStyle name="Followed Hyperlink" xfId="444" builtinId="9" hidden="1"/>
    <cellStyle name="Followed Hyperlink" xfId="452" builtinId="9" hidden="1"/>
    <cellStyle name="Followed Hyperlink" xfId="460" builtinId="9" hidden="1"/>
    <cellStyle name="Followed Hyperlink" xfId="468" builtinId="9" hidden="1"/>
    <cellStyle name="Followed Hyperlink" xfId="476" builtinId="9" hidden="1"/>
    <cellStyle name="Followed Hyperlink" xfId="484" builtinId="9" hidden="1"/>
    <cellStyle name="Followed Hyperlink" xfId="492" builtinId="9" hidden="1"/>
    <cellStyle name="Followed Hyperlink" xfId="500" builtinId="9" hidden="1"/>
    <cellStyle name="Followed Hyperlink" xfId="508" builtinId="9" hidden="1"/>
    <cellStyle name="Followed Hyperlink" xfId="516" builtinId="9" hidden="1"/>
    <cellStyle name="Followed Hyperlink" xfId="524" builtinId="9" hidden="1"/>
    <cellStyle name="Followed Hyperlink" xfId="532" builtinId="9" hidden="1"/>
    <cellStyle name="Followed Hyperlink" xfId="540" builtinId="9" hidden="1"/>
    <cellStyle name="Followed Hyperlink" xfId="548" builtinId="9" hidden="1"/>
    <cellStyle name="Followed Hyperlink" xfId="556" builtinId="9" hidden="1"/>
    <cellStyle name="Followed Hyperlink" xfId="564" builtinId="9" hidden="1"/>
    <cellStyle name="Followed Hyperlink" xfId="572" builtinId="9" hidden="1"/>
    <cellStyle name="Followed Hyperlink" xfId="580" builtinId="9" hidden="1"/>
    <cellStyle name="Followed Hyperlink" xfId="588" builtinId="9" hidden="1"/>
    <cellStyle name="Followed Hyperlink" xfId="596" builtinId="9" hidden="1"/>
    <cellStyle name="Followed Hyperlink" xfId="604" builtinId="9" hidden="1"/>
    <cellStyle name="Followed Hyperlink" xfId="612" builtinId="9" hidden="1"/>
    <cellStyle name="Followed Hyperlink" xfId="620" builtinId="9" hidden="1"/>
    <cellStyle name="Followed Hyperlink" xfId="628" builtinId="9" hidden="1"/>
    <cellStyle name="Followed Hyperlink" xfId="636" builtinId="9" hidden="1"/>
    <cellStyle name="Followed Hyperlink" xfId="644" builtinId="9" hidden="1"/>
    <cellStyle name="Followed Hyperlink" xfId="652" builtinId="9" hidden="1"/>
    <cellStyle name="Followed Hyperlink" xfId="660" builtinId="9" hidden="1"/>
    <cellStyle name="Followed Hyperlink" xfId="668" builtinId="9" hidden="1"/>
    <cellStyle name="Followed Hyperlink" xfId="676" builtinId="9" hidden="1"/>
    <cellStyle name="Followed Hyperlink" xfId="684" builtinId="9" hidden="1"/>
    <cellStyle name="Followed Hyperlink" xfId="692" builtinId="9" hidden="1"/>
    <cellStyle name="Followed Hyperlink" xfId="700" builtinId="9" hidden="1"/>
    <cellStyle name="Followed Hyperlink" xfId="708" builtinId="9" hidden="1"/>
    <cellStyle name="Followed Hyperlink" xfId="716" builtinId="9" hidden="1"/>
    <cellStyle name="Followed Hyperlink" xfId="724" builtinId="9" hidden="1"/>
    <cellStyle name="Followed Hyperlink" xfId="732" builtinId="9" hidden="1"/>
    <cellStyle name="Followed Hyperlink" xfId="740" builtinId="9" hidden="1"/>
    <cellStyle name="Followed Hyperlink" xfId="748" builtinId="9" hidden="1"/>
    <cellStyle name="Followed Hyperlink" xfId="756" builtinId="9" hidden="1"/>
    <cellStyle name="Followed Hyperlink" xfId="762" builtinId="9" hidden="1"/>
    <cellStyle name="Followed Hyperlink" xfId="754" builtinId="9" hidden="1"/>
    <cellStyle name="Followed Hyperlink" xfId="746" builtinId="9" hidden="1"/>
    <cellStyle name="Followed Hyperlink" xfId="738" builtinId="9" hidden="1"/>
    <cellStyle name="Followed Hyperlink" xfId="730" builtinId="9" hidden="1"/>
    <cellStyle name="Followed Hyperlink" xfId="722" builtinId="9" hidden="1"/>
    <cellStyle name="Followed Hyperlink" xfId="714" builtinId="9" hidden="1"/>
    <cellStyle name="Followed Hyperlink" xfId="706" builtinId="9" hidden="1"/>
    <cellStyle name="Followed Hyperlink" xfId="698" builtinId="9" hidden="1"/>
    <cellStyle name="Followed Hyperlink" xfId="690" builtinId="9" hidden="1"/>
    <cellStyle name="Followed Hyperlink" xfId="682" builtinId="9" hidden="1"/>
    <cellStyle name="Followed Hyperlink" xfId="674" builtinId="9" hidden="1"/>
    <cellStyle name="Followed Hyperlink" xfId="666" builtinId="9" hidden="1"/>
    <cellStyle name="Followed Hyperlink" xfId="658" builtinId="9" hidden="1"/>
    <cellStyle name="Followed Hyperlink" xfId="650" builtinId="9" hidden="1"/>
    <cellStyle name="Followed Hyperlink" xfId="642" builtinId="9" hidden="1"/>
    <cellStyle name="Followed Hyperlink" xfId="634" builtinId="9" hidden="1"/>
    <cellStyle name="Followed Hyperlink" xfId="626" builtinId="9" hidden="1"/>
    <cellStyle name="Followed Hyperlink" xfId="618" builtinId="9" hidden="1"/>
    <cellStyle name="Followed Hyperlink" xfId="610" builtinId="9" hidden="1"/>
    <cellStyle name="Followed Hyperlink" xfId="602" builtinId="9" hidden="1"/>
    <cellStyle name="Followed Hyperlink" xfId="594" builtinId="9" hidden="1"/>
    <cellStyle name="Followed Hyperlink" xfId="586" builtinId="9" hidden="1"/>
    <cellStyle name="Followed Hyperlink" xfId="578" builtinId="9" hidden="1"/>
    <cellStyle name="Followed Hyperlink" xfId="570" builtinId="9" hidden="1"/>
    <cellStyle name="Followed Hyperlink" xfId="562" builtinId="9" hidden="1"/>
    <cellStyle name="Followed Hyperlink" xfId="554" builtinId="9" hidden="1"/>
    <cellStyle name="Followed Hyperlink" xfId="546" builtinId="9" hidden="1"/>
    <cellStyle name="Followed Hyperlink" xfId="538" builtinId="9" hidden="1"/>
    <cellStyle name="Followed Hyperlink" xfId="530" builtinId="9" hidden="1"/>
    <cellStyle name="Followed Hyperlink" xfId="522" builtinId="9" hidden="1"/>
    <cellStyle name="Followed Hyperlink" xfId="514" builtinId="9" hidden="1"/>
    <cellStyle name="Followed Hyperlink" xfId="506" builtinId="9" hidden="1"/>
    <cellStyle name="Followed Hyperlink" xfId="498" builtinId="9" hidden="1"/>
    <cellStyle name="Followed Hyperlink" xfId="490" builtinId="9" hidden="1"/>
    <cellStyle name="Followed Hyperlink" xfId="482" builtinId="9" hidden="1"/>
    <cellStyle name="Followed Hyperlink" xfId="474" builtinId="9" hidden="1"/>
    <cellStyle name="Followed Hyperlink" xfId="466" builtinId="9" hidden="1"/>
    <cellStyle name="Followed Hyperlink" xfId="458" builtinId="9" hidden="1"/>
    <cellStyle name="Followed Hyperlink" xfId="450" builtinId="9" hidden="1"/>
    <cellStyle name="Followed Hyperlink" xfId="442" builtinId="9" hidden="1"/>
    <cellStyle name="Followed Hyperlink" xfId="434" builtinId="9" hidden="1"/>
    <cellStyle name="Followed Hyperlink" xfId="426" builtinId="9" hidden="1"/>
    <cellStyle name="Followed Hyperlink" xfId="418" builtinId="9" hidden="1"/>
    <cellStyle name="Followed Hyperlink" xfId="410" builtinId="9" hidden="1"/>
    <cellStyle name="Followed Hyperlink" xfId="402" builtinId="9" hidden="1"/>
    <cellStyle name="Followed Hyperlink" xfId="394" builtinId="9" hidden="1"/>
    <cellStyle name="Followed Hyperlink" xfId="386" builtinId="9" hidden="1"/>
    <cellStyle name="Followed Hyperlink" xfId="378" builtinId="9" hidden="1"/>
    <cellStyle name="Followed Hyperlink" xfId="370" builtinId="9" hidden="1"/>
    <cellStyle name="Followed Hyperlink" xfId="362" builtinId="9" hidden="1"/>
    <cellStyle name="Followed Hyperlink" xfId="354" builtinId="9" hidden="1"/>
    <cellStyle name="Followed Hyperlink" xfId="346" builtinId="9" hidden="1"/>
    <cellStyle name="Followed Hyperlink" xfId="338" builtinId="9" hidden="1"/>
    <cellStyle name="Followed Hyperlink" xfId="330" builtinId="9" hidden="1"/>
    <cellStyle name="Followed Hyperlink" xfId="322" builtinId="9" hidden="1"/>
    <cellStyle name="Followed Hyperlink" xfId="314" builtinId="9" hidden="1"/>
    <cellStyle name="Followed Hyperlink" xfId="306" builtinId="9" hidden="1"/>
    <cellStyle name="Followed Hyperlink" xfId="298" builtinId="9" hidden="1"/>
    <cellStyle name="Followed Hyperlink" xfId="290" builtinId="9" hidden="1"/>
    <cellStyle name="Followed Hyperlink" xfId="285" builtinId="9" hidden="1"/>
    <cellStyle name="Followed Hyperlink" xfId="281" builtinId="9" hidden="1"/>
    <cellStyle name="Followed Hyperlink" xfId="277" builtinId="9" hidden="1"/>
    <cellStyle name="Followed Hyperlink" xfId="273" builtinId="9" hidden="1"/>
    <cellStyle name="Followed Hyperlink" xfId="269" builtinId="9" hidden="1"/>
    <cellStyle name="Followed Hyperlink" xfId="265" builtinId="9" hidden="1"/>
    <cellStyle name="Followed Hyperlink" xfId="261" builtinId="9" hidden="1"/>
    <cellStyle name="Followed Hyperlink" xfId="257" builtinId="9" hidden="1"/>
    <cellStyle name="Followed Hyperlink" xfId="253" builtinId="9" hidden="1"/>
    <cellStyle name="Followed Hyperlink" xfId="249" builtinId="9" hidden="1"/>
    <cellStyle name="Followed Hyperlink" xfId="245" builtinId="9" hidden="1"/>
    <cellStyle name="Followed Hyperlink" xfId="241" builtinId="9" hidden="1"/>
    <cellStyle name="Followed Hyperlink" xfId="237" builtinId="9" hidden="1"/>
    <cellStyle name="Followed Hyperlink" xfId="233" builtinId="9" hidden="1"/>
    <cellStyle name="Followed Hyperlink" xfId="229" builtinId="9" hidden="1"/>
    <cellStyle name="Followed Hyperlink" xfId="225" builtinId="9" hidden="1"/>
    <cellStyle name="Followed Hyperlink" xfId="221" builtinId="9" hidden="1"/>
    <cellStyle name="Followed Hyperlink" xfId="217" builtinId="9" hidden="1"/>
    <cellStyle name="Followed Hyperlink" xfId="213" builtinId="9" hidden="1"/>
    <cellStyle name="Followed Hyperlink" xfId="209" builtinId="9" hidden="1"/>
    <cellStyle name="Followed Hyperlink" xfId="205" builtinId="9" hidden="1"/>
    <cellStyle name="Followed Hyperlink" xfId="201" builtinId="9" hidden="1"/>
    <cellStyle name="Followed Hyperlink" xfId="197" builtinId="9" hidden="1"/>
    <cellStyle name="Followed Hyperlink" xfId="193" builtinId="9" hidden="1"/>
    <cellStyle name="Followed Hyperlink" xfId="189" builtinId="9" hidden="1"/>
    <cellStyle name="Followed Hyperlink" xfId="185" builtinId="9" hidden="1"/>
    <cellStyle name="Followed Hyperlink" xfId="181" builtinId="9" hidden="1"/>
    <cellStyle name="Followed Hyperlink" xfId="177" builtinId="9" hidden="1"/>
    <cellStyle name="Followed Hyperlink" xfId="173" builtinId="9" hidden="1"/>
    <cellStyle name="Followed Hyperlink" xfId="169" builtinId="9" hidden="1"/>
    <cellStyle name="Followed Hyperlink" xfId="165" builtinId="9" hidden="1"/>
    <cellStyle name="Followed Hyperlink" xfId="161" builtinId="9" hidden="1"/>
    <cellStyle name="Followed Hyperlink" xfId="157" builtinId="9" hidden="1"/>
    <cellStyle name="Followed Hyperlink" xfId="153" builtinId="9" hidden="1"/>
    <cellStyle name="Followed Hyperlink" xfId="149" builtinId="9" hidden="1"/>
    <cellStyle name="Followed Hyperlink" xfId="145" builtinId="9" hidden="1"/>
    <cellStyle name="Followed Hyperlink" xfId="141" builtinId="9" hidden="1"/>
    <cellStyle name="Followed Hyperlink" xfId="137" builtinId="9" hidden="1"/>
    <cellStyle name="Followed Hyperlink" xfId="133" builtinId="9" hidden="1"/>
    <cellStyle name="Followed Hyperlink" xfId="129" builtinId="9" hidden="1"/>
    <cellStyle name="Followed Hyperlink" xfId="125" builtinId="9" hidden="1"/>
    <cellStyle name="Followed Hyperlink" xfId="121" builtinId="9" hidden="1"/>
    <cellStyle name="Followed Hyperlink" xfId="117" builtinId="9" hidden="1"/>
    <cellStyle name="Followed Hyperlink" xfId="113" builtinId="9" hidden="1"/>
    <cellStyle name="Followed Hyperlink" xfId="109" builtinId="9" hidden="1"/>
    <cellStyle name="Followed Hyperlink" xfId="105" builtinId="9" hidden="1"/>
    <cellStyle name="Followed Hyperlink" xfId="101" builtinId="9" hidden="1"/>
    <cellStyle name="Followed Hyperlink" xfId="97" builtinId="9" hidden="1"/>
    <cellStyle name="Followed Hyperlink" xfId="93" builtinId="9" hidden="1"/>
    <cellStyle name="Followed Hyperlink" xfId="89" builtinId="9" hidden="1"/>
    <cellStyle name="Followed Hyperlink" xfId="85" builtinId="9" hidden="1"/>
    <cellStyle name="Followed Hyperlink" xfId="81" builtinId="9" hidden="1"/>
    <cellStyle name="Followed Hyperlink" xfId="77" builtinId="9" hidden="1"/>
    <cellStyle name="Followed Hyperlink" xfId="73" builtinId="9" hidden="1"/>
    <cellStyle name="Followed Hyperlink" xfId="69" builtinId="9" hidden="1"/>
    <cellStyle name="Followed Hyperlink" xfId="65" builtinId="9" hidden="1"/>
    <cellStyle name="Followed Hyperlink" xfId="61" builtinId="9" hidden="1"/>
    <cellStyle name="Followed Hyperlink" xfId="57" builtinId="9" hidden="1"/>
    <cellStyle name="Followed Hyperlink" xfId="53" builtinId="9" hidden="1"/>
    <cellStyle name="Followed Hyperlink" xfId="49" builtinId="9" hidden="1"/>
    <cellStyle name="Followed Hyperlink" xfId="45" builtinId="9" hidden="1"/>
    <cellStyle name="Followed Hyperlink" xfId="41" builtinId="9" hidden="1"/>
    <cellStyle name="Followed Hyperlink" xfId="16" builtinId="9" hidden="1"/>
    <cellStyle name="Followed Hyperlink" xfId="19" builtinId="9" hidden="1"/>
    <cellStyle name="Followed Hyperlink" xfId="22" builtinId="9" hidden="1"/>
    <cellStyle name="Followed Hyperlink" xfId="24" builtinId="9" hidden="1"/>
    <cellStyle name="Followed Hyperlink" xfId="27" builtinId="9" hidden="1"/>
    <cellStyle name="Followed Hyperlink" xfId="30" builtinId="9" hidden="1"/>
    <cellStyle name="Followed Hyperlink" xfId="32" builtinId="9" hidden="1"/>
    <cellStyle name="Followed Hyperlink" xfId="35" builtinId="9" hidden="1"/>
    <cellStyle name="Followed Hyperlink" xfId="38" builtinId="9" hidden="1"/>
    <cellStyle name="Followed Hyperlink" xfId="33" builtinId="9" hidden="1"/>
    <cellStyle name="Followed Hyperlink" xfId="25" builtinId="9" hidden="1"/>
    <cellStyle name="Followed Hyperlink" xfId="17" builtinId="9" hidden="1"/>
    <cellStyle name="Followed Hyperlink" xfId="11" builtinId="9" hidden="1"/>
    <cellStyle name="Followed Hyperlink" xfId="13" builtinId="9" hidden="1"/>
    <cellStyle name="Followed Hyperlink" xfId="15" builtinId="9" hidden="1"/>
    <cellStyle name="Followed Hyperlink" xfId="7" builtinId="9" hidden="1"/>
    <cellStyle name="Followed Hyperlink" xfId="6" builtinId="9" hidden="1"/>
    <cellStyle name="Followed Hyperlink" xfId="5" builtinId="9" hidden="1"/>
    <cellStyle name="Followed Hyperlink" xfId="8" builtinId="9" hidden="1"/>
    <cellStyle name="Followed Hyperlink" xfId="9" builtinId="9" hidden="1"/>
    <cellStyle name="Followed Hyperlink" xfId="14" builtinId="9" hidden="1"/>
    <cellStyle name="Followed Hyperlink" xfId="12" builtinId="9" hidden="1"/>
    <cellStyle name="Followed Hyperlink" xfId="10" builtinId="9" hidden="1"/>
    <cellStyle name="Followed Hyperlink" xfId="21" builtinId="9" hidden="1"/>
    <cellStyle name="Followed Hyperlink" xfId="29" builtinId="9" hidden="1"/>
    <cellStyle name="Followed Hyperlink" xfId="37" builtinId="9" hidden="1"/>
    <cellStyle name="Followed Hyperlink" xfId="36" builtinId="9" hidden="1"/>
    <cellStyle name="Followed Hyperlink" xfId="34" builtinId="9" hidden="1"/>
    <cellStyle name="Followed Hyperlink" xfId="31" builtinId="9" hidden="1"/>
    <cellStyle name="Followed Hyperlink" xfId="28" builtinId="9" hidden="1"/>
    <cellStyle name="Followed Hyperlink" xfId="26" builtinId="9" hidden="1"/>
    <cellStyle name="Followed Hyperlink" xfId="23" builtinId="9" hidden="1"/>
    <cellStyle name="Followed Hyperlink" xfId="20" builtinId="9" hidden="1"/>
    <cellStyle name="Followed Hyperlink" xfId="18" builtinId="9" hidden="1"/>
    <cellStyle name="Followed Hyperlink" xfId="39" builtinId="9" hidden="1"/>
    <cellStyle name="Followed Hyperlink" xfId="43" builtinId="9" hidden="1"/>
    <cellStyle name="Followed Hyperlink" xfId="47" builtinId="9" hidden="1"/>
    <cellStyle name="Followed Hyperlink" xfId="51" builtinId="9" hidden="1"/>
    <cellStyle name="Followed Hyperlink" xfId="55" builtinId="9" hidden="1"/>
    <cellStyle name="Followed Hyperlink" xfId="59" builtinId="9" hidden="1"/>
    <cellStyle name="Followed Hyperlink" xfId="63" builtinId="9" hidden="1"/>
    <cellStyle name="Followed Hyperlink" xfId="67" builtinId="9" hidden="1"/>
    <cellStyle name="Followed Hyperlink" xfId="71" builtinId="9" hidden="1"/>
    <cellStyle name="Followed Hyperlink" xfId="75" builtinId="9" hidden="1"/>
    <cellStyle name="Followed Hyperlink" xfId="79" builtinId="9" hidden="1"/>
    <cellStyle name="Followed Hyperlink" xfId="83" builtinId="9" hidden="1"/>
    <cellStyle name="Followed Hyperlink" xfId="87" builtinId="9" hidden="1"/>
    <cellStyle name="Followed Hyperlink" xfId="91" builtinId="9" hidden="1"/>
    <cellStyle name="Followed Hyperlink" xfId="95" builtinId="9" hidden="1"/>
    <cellStyle name="Followed Hyperlink" xfId="99" builtinId="9" hidden="1"/>
    <cellStyle name="Followed Hyperlink" xfId="103" builtinId="9" hidden="1"/>
    <cellStyle name="Followed Hyperlink" xfId="107" builtinId="9" hidden="1"/>
    <cellStyle name="Followed Hyperlink" xfId="111" builtinId="9" hidden="1"/>
    <cellStyle name="Followed Hyperlink" xfId="115" builtinId="9" hidden="1"/>
    <cellStyle name="Followed Hyperlink" xfId="119" builtinId="9" hidden="1"/>
    <cellStyle name="Followed Hyperlink" xfId="123" builtinId="9" hidden="1"/>
    <cellStyle name="Followed Hyperlink" xfId="127" builtinId="9" hidden="1"/>
    <cellStyle name="Followed Hyperlink" xfId="131" builtinId="9" hidden="1"/>
    <cellStyle name="Followed Hyperlink" xfId="135" builtinId="9" hidden="1"/>
    <cellStyle name="Followed Hyperlink" xfId="139" builtinId="9" hidden="1"/>
    <cellStyle name="Followed Hyperlink" xfId="143" builtinId="9" hidden="1"/>
    <cellStyle name="Followed Hyperlink" xfId="147" builtinId="9" hidden="1"/>
    <cellStyle name="Followed Hyperlink" xfId="151" builtinId="9" hidden="1"/>
    <cellStyle name="Followed Hyperlink" xfId="155" builtinId="9" hidden="1"/>
    <cellStyle name="Followed Hyperlink" xfId="159" builtinId="9" hidden="1"/>
    <cellStyle name="Followed Hyperlink" xfId="163" builtinId="9" hidden="1"/>
    <cellStyle name="Followed Hyperlink" xfId="167" builtinId="9" hidden="1"/>
    <cellStyle name="Followed Hyperlink" xfId="171" builtinId="9" hidden="1"/>
    <cellStyle name="Followed Hyperlink" xfId="175" builtinId="9" hidden="1"/>
    <cellStyle name="Followed Hyperlink" xfId="179" builtinId="9" hidden="1"/>
    <cellStyle name="Followed Hyperlink" xfId="183" builtinId="9" hidden="1"/>
    <cellStyle name="Followed Hyperlink" xfId="187" builtinId="9" hidden="1"/>
    <cellStyle name="Followed Hyperlink" xfId="191" builtinId="9" hidden="1"/>
    <cellStyle name="Followed Hyperlink" xfId="195" builtinId="9" hidden="1"/>
    <cellStyle name="Followed Hyperlink" xfId="199" builtinId="9" hidden="1"/>
    <cellStyle name="Followed Hyperlink" xfId="203" builtinId="9" hidden="1"/>
    <cellStyle name="Followed Hyperlink" xfId="207" builtinId="9" hidden="1"/>
    <cellStyle name="Followed Hyperlink" xfId="211" builtinId="9" hidden="1"/>
    <cellStyle name="Followed Hyperlink" xfId="215" builtinId="9" hidden="1"/>
    <cellStyle name="Followed Hyperlink" xfId="219" builtinId="9" hidden="1"/>
    <cellStyle name="Followed Hyperlink" xfId="223" builtinId="9" hidden="1"/>
    <cellStyle name="Followed Hyperlink" xfId="227" builtinId="9" hidden="1"/>
    <cellStyle name="Followed Hyperlink" xfId="231" builtinId="9" hidden="1"/>
    <cellStyle name="Followed Hyperlink" xfId="235" builtinId="9" hidden="1"/>
    <cellStyle name="Followed Hyperlink" xfId="239" builtinId="9" hidden="1"/>
    <cellStyle name="Followed Hyperlink" xfId="243" builtinId="9" hidden="1"/>
    <cellStyle name="Followed Hyperlink" xfId="247" builtinId="9" hidden="1"/>
    <cellStyle name="Followed Hyperlink" xfId="251" builtinId="9" hidden="1"/>
    <cellStyle name="Followed Hyperlink" xfId="255" builtinId="9" hidden="1"/>
    <cellStyle name="Followed Hyperlink" xfId="259" builtinId="9" hidden="1"/>
    <cellStyle name="Followed Hyperlink" xfId="263" builtinId="9" hidden="1"/>
    <cellStyle name="Followed Hyperlink" xfId="267" builtinId="9" hidden="1"/>
    <cellStyle name="Followed Hyperlink" xfId="271" builtinId="9" hidden="1"/>
    <cellStyle name="Followed Hyperlink" xfId="275" builtinId="9" hidden="1"/>
    <cellStyle name="Followed Hyperlink" xfId="279" builtinId="9" hidden="1"/>
    <cellStyle name="Followed Hyperlink" xfId="283" builtinId="9" hidden="1"/>
    <cellStyle name="Followed Hyperlink" xfId="287" builtinId="9" hidden="1"/>
    <cellStyle name="Followed Hyperlink" xfId="294" builtinId="9" hidden="1"/>
    <cellStyle name="Followed Hyperlink" xfId="302" builtinId="9" hidden="1"/>
    <cellStyle name="Followed Hyperlink" xfId="310" builtinId="9" hidden="1"/>
    <cellStyle name="Followed Hyperlink" xfId="318" builtinId="9" hidden="1"/>
    <cellStyle name="Followed Hyperlink" xfId="326" builtinId="9" hidden="1"/>
    <cellStyle name="Followed Hyperlink" xfId="334" builtinId="9" hidden="1"/>
    <cellStyle name="Followed Hyperlink" xfId="342" builtinId="9" hidden="1"/>
    <cellStyle name="Followed Hyperlink" xfId="350" builtinId="9" hidden="1"/>
    <cellStyle name="Followed Hyperlink" xfId="358" builtinId="9" hidden="1"/>
    <cellStyle name="Followed Hyperlink" xfId="366" builtinId="9" hidden="1"/>
    <cellStyle name="Followed Hyperlink" xfId="374" builtinId="9" hidden="1"/>
    <cellStyle name="Followed Hyperlink" xfId="382" builtinId="9" hidden="1"/>
    <cellStyle name="Followed Hyperlink" xfId="390" builtinId="9" hidden="1"/>
    <cellStyle name="Followed Hyperlink" xfId="398" builtinId="9" hidden="1"/>
    <cellStyle name="Followed Hyperlink" xfId="406" builtinId="9" hidden="1"/>
    <cellStyle name="Followed Hyperlink" xfId="414" builtinId="9" hidden="1"/>
    <cellStyle name="Followed Hyperlink" xfId="422" builtinId="9" hidden="1"/>
    <cellStyle name="Followed Hyperlink" xfId="430" builtinId="9" hidden="1"/>
    <cellStyle name="Followed Hyperlink" xfId="438" builtinId="9" hidden="1"/>
    <cellStyle name="Followed Hyperlink" xfId="446" builtinId="9" hidden="1"/>
    <cellStyle name="Followed Hyperlink" xfId="454" builtinId="9" hidden="1"/>
    <cellStyle name="Followed Hyperlink" xfId="462" builtinId="9" hidden="1"/>
    <cellStyle name="Followed Hyperlink" xfId="470" builtinId="9" hidden="1"/>
    <cellStyle name="Followed Hyperlink" xfId="478" builtinId="9" hidden="1"/>
    <cellStyle name="Followed Hyperlink" xfId="486" builtinId="9" hidden="1"/>
    <cellStyle name="Followed Hyperlink" xfId="494" builtinId="9" hidden="1"/>
    <cellStyle name="Followed Hyperlink" xfId="502" builtinId="9" hidden="1"/>
    <cellStyle name="Followed Hyperlink" xfId="510" builtinId="9" hidden="1"/>
    <cellStyle name="Followed Hyperlink" xfId="518" builtinId="9" hidden="1"/>
    <cellStyle name="Followed Hyperlink" xfId="526" builtinId="9" hidden="1"/>
    <cellStyle name="Followed Hyperlink" xfId="534" builtinId="9" hidden="1"/>
    <cellStyle name="Followed Hyperlink" xfId="542" builtinId="9" hidden="1"/>
    <cellStyle name="Followed Hyperlink" xfId="550" builtinId="9" hidden="1"/>
    <cellStyle name="Followed Hyperlink" xfId="558" builtinId="9" hidden="1"/>
    <cellStyle name="Followed Hyperlink" xfId="566" builtinId="9" hidden="1"/>
    <cellStyle name="Followed Hyperlink" xfId="574" builtinId="9" hidden="1"/>
    <cellStyle name="Followed Hyperlink" xfId="582" builtinId="9" hidden="1"/>
    <cellStyle name="Followed Hyperlink" xfId="590" builtinId="9" hidden="1"/>
    <cellStyle name="Followed Hyperlink" xfId="598" builtinId="9" hidden="1"/>
    <cellStyle name="Followed Hyperlink" xfId="606" builtinId="9" hidden="1"/>
    <cellStyle name="Followed Hyperlink" xfId="614" builtinId="9" hidden="1"/>
    <cellStyle name="Followed Hyperlink" xfId="622" builtinId="9" hidden="1"/>
    <cellStyle name="Followed Hyperlink" xfId="630" builtinId="9" hidden="1"/>
    <cellStyle name="Followed Hyperlink" xfId="638" builtinId="9" hidden="1"/>
    <cellStyle name="Followed Hyperlink" xfId="646" builtinId="9" hidden="1"/>
    <cellStyle name="Followed Hyperlink" xfId="654" builtinId="9" hidden="1"/>
    <cellStyle name="Followed Hyperlink" xfId="662" builtinId="9" hidden="1"/>
    <cellStyle name="Followed Hyperlink" xfId="670" builtinId="9" hidden="1"/>
    <cellStyle name="Followed Hyperlink" xfId="678" builtinId="9" hidden="1"/>
    <cellStyle name="Followed Hyperlink" xfId="686" builtinId="9" hidden="1"/>
    <cellStyle name="Followed Hyperlink" xfId="694" builtinId="9" hidden="1"/>
    <cellStyle name="Followed Hyperlink" xfId="702" builtinId="9" hidden="1"/>
    <cellStyle name="Followed Hyperlink" xfId="710" builtinId="9" hidden="1"/>
    <cellStyle name="Followed Hyperlink" xfId="718" builtinId="9" hidden="1"/>
    <cellStyle name="Followed Hyperlink" xfId="726" builtinId="9" hidden="1"/>
    <cellStyle name="Followed Hyperlink" xfId="734" builtinId="9" hidden="1"/>
    <cellStyle name="Followed Hyperlink" xfId="742" builtinId="9" hidden="1"/>
    <cellStyle name="Followed Hyperlink" xfId="750" builtinId="9" hidden="1"/>
    <cellStyle name="Followed Hyperlink" xfId="758" builtinId="9" hidden="1"/>
    <cellStyle name="Followed Hyperlink" xfId="760" builtinId="9" hidden="1"/>
    <cellStyle name="Followed Hyperlink" xfId="752" builtinId="9" hidden="1"/>
    <cellStyle name="Followed Hyperlink" xfId="744" builtinId="9" hidden="1"/>
    <cellStyle name="Followed Hyperlink" xfId="736" builtinId="9" hidden="1"/>
    <cellStyle name="Followed Hyperlink" xfId="728" builtinId="9" hidden="1"/>
    <cellStyle name="Followed Hyperlink" xfId="720" builtinId="9" hidden="1"/>
    <cellStyle name="Followed Hyperlink" xfId="712" builtinId="9" hidden="1"/>
    <cellStyle name="Followed Hyperlink" xfId="704" builtinId="9" hidden="1"/>
    <cellStyle name="Followed Hyperlink" xfId="696" builtinId="9" hidden="1"/>
    <cellStyle name="Followed Hyperlink" xfId="688" builtinId="9" hidden="1"/>
    <cellStyle name="Followed Hyperlink" xfId="680" builtinId="9" hidden="1"/>
    <cellStyle name="Followed Hyperlink" xfId="672" builtinId="9" hidden="1"/>
    <cellStyle name="Followed Hyperlink" xfId="664" builtinId="9" hidden="1"/>
    <cellStyle name="Followed Hyperlink" xfId="656" builtinId="9" hidden="1"/>
    <cellStyle name="Followed Hyperlink" xfId="648" builtinId="9" hidden="1"/>
    <cellStyle name="Followed Hyperlink" xfId="640" builtinId="9" hidden="1"/>
    <cellStyle name="Followed Hyperlink" xfId="632" builtinId="9" hidden="1"/>
    <cellStyle name="Followed Hyperlink" xfId="624" builtinId="9" hidden="1"/>
    <cellStyle name="Followed Hyperlink" xfId="616" builtinId="9" hidden="1"/>
    <cellStyle name="Followed Hyperlink" xfId="608" builtinId="9" hidden="1"/>
    <cellStyle name="Followed Hyperlink" xfId="600" builtinId="9" hidden="1"/>
    <cellStyle name="Followed Hyperlink" xfId="592" builtinId="9" hidden="1"/>
    <cellStyle name="Followed Hyperlink" xfId="584" builtinId="9" hidden="1"/>
    <cellStyle name="Followed Hyperlink" xfId="576" builtinId="9" hidden="1"/>
    <cellStyle name="Followed Hyperlink" xfId="568" builtinId="9" hidden="1"/>
    <cellStyle name="Followed Hyperlink" xfId="560" builtinId="9" hidden="1"/>
    <cellStyle name="Followed Hyperlink" xfId="552" builtinId="9" hidden="1"/>
    <cellStyle name="Followed Hyperlink" xfId="544" builtinId="9" hidden="1"/>
    <cellStyle name="Followed Hyperlink" xfId="536" builtinId="9" hidden="1"/>
    <cellStyle name="Followed Hyperlink" xfId="528" builtinId="9" hidden="1"/>
    <cellStyle name="Followed Hyperlink" xfId="520" builtinId="9" hidden="1"/>
    <cellStyle name="Followed Hyperlink" xfId="512" builtinId="9" hidden="1"/>
    <cellStyle name="Followed Hyperlink" xfId="504" builtinId="9" hidden="1"/>
    <cellStyle name="Followed Hyperlink" xfId="496" builtinId="9" hidden="1"/>
    <cellStyle name="Followed Hyperlink" xfId="488" builtinId="9" hidden="1"/>
    <cellStyle name="Followed Hyperlink" xfId="480" builtinId="9" hidden="1"/>
    <cellStyle name="Followed Hyperlink" xfId="472" builtinId="9" hidden="1"/>
    <cellStyle name="Followed Hyperlink" xfId="464" builtinId="9" hidden="1"/>
    <cellStyle name="Followed Hyperlink" xfId="456" builtinId="9" hidden="1"/>
    <cellStyle name="Followed Hyperlink" xfId="448" builtinId="9" hidden="1"/>
    <cellStyle name="Followed Hyperlink" xfId="440" builtinId="9" hidden="1"/>
    <cellStyle name="Followed Hyperlink" xfId="432" builtinId="9" hidden="1"/>
    <cellStyle name="Followed Hyperlink" xfId="424" builtinId="9" hidden="1"/>
    <cellStyle name="Followed Hyperlink" xfId="416" builtinId="9" hidden="1"/>
    <cellStyle name="Followed Hyperlink" xfId="408" builtinId="9" hidden="1"/>
    <cellStyle name="Followed Hyperlink" xfId="400" builtinId="9" hidden="1"/>
    <cellStyle name="Followed Hyperlink" xfId="392" builtinId="9" hidden="1"/>
    <cellStyle name="Followed Hyperlink" xfId="384" builtinId="9" hidden="1"/>
    <cellStyle name="Followed Hyperlink" xfId="376" builtinId="9" hidden="1"/>
    <cellStyle name="Followed Hyperlink" xfId="368" builtinId="9" hidden="1"/>
    <cellStyle name="Followed Hyperlink" xfId="360" builtinId="9" hidden="1"/>
    <cellStyle name="Followed Hyperlink" xfId="352" builtinId="9" hidden="1"/>
    <cellStyle name="Followed Hyperlink" xfId="344" builtinId="9" hidden="1"/>
    <cellStyle name="Followed Hyperlink" xfId="336" builtinId="9" hidden="1"/>
    <cellStyle name="Followed Hyperlink" xfId="328" builtinId="9" hidden="1"/>
    <cellStyle name="Followed Hyperlink" xfId="320" builtinId="9" hidden="1"/>
    <cellStyle name="Followed Hyperlink" xfId="312" builtinId="9" hidden="1"/>
    <cellStyle name="Followed Hyperlink" xfId="304" builtinId="9" hidden="1"/>
    <cellStyle name="Followed Hyperlink" xfId="296" builtinId="9" hidden="1"/>
    <cellStyle name="Followed Hyperlink" xfId="288" builtinId="9" hidden="1"/>
    <cellStyle name="Followed Hyperlink" xfId="284" builtinId="9" hidden="1"/>
    <cellStyle name="Followed Hyperlink" xfId="280" builtinId="9" hidden="1"/>
    <cellStyle name="Followed Hyperlink" xfId="276" builtinId="9" hidden="1"/>
    <cellStyle name="Followed Hyperlink" xfId="272" builtinId="9" hidden="1"/>
    <cellStyle name="Followed Hyperlink" xfId="268" builtinId="9" hidden="1"/>
    <cellStyle name="Followed Hyperlink" xfId="264" builtinId="9" hidden="1"/>
    <cellStyle name="Followed Hyperlink" xfId="260" builtinId="9" hidden="1"/>
    <cellStyle name="Followed Hyperlink" xfId="256" builtinId="9" hidden="1"/>
    <cellStyle name="Followed Hyperlink" xfId="252" builtinId="9" hidden="1"/>
    <cellStyle name="Followed Hyperlink" xfId="248" builtinId="9" hidden="1"/>
    <cellStyle name="Followed Hyperlink" xfId="244" builtinId="9" hidden="1"/>
    <cellStyle name="Followed Hyperlink" xfId="240" builtinId="9" hidden="1"/>
    <cellStyle name="Followed Hyperlink" xfId="236" builtinId="9" hidden="1"/>
    <cellStyle name="Followed Hyperlink" xfId="232" builtinId="9" hidden="1"/>
    <cellStyle name="Followed Hyperlink" xfId="228" builtinId="9" hidden="1"/>
    <cellStyle name="Followed Hyperlink" xfId="224" builtinId="9" hidden="1"/>
    <cellStyle name="Followed Hyperlink" xfId="220" builtinId="9" hidden="1"/>
    <cellStyle name="Followed Hyperlink" xfId="216" builtinId="9" hidden="1"/>
    <cellStyle name="Followed Hyperlink" xfId="212" builtinId="9" hidden="1"/>
    <cellStyle name="Followed Hyperlink" xfId="208" builtinId="9" hidden="1"/>
    <cellStyle name="Followed Hyperlink" xfId="204" builtinId="9" hidden="1"/>
    <cellStyle name="Followed Hyperlink" xfId="200" builtinId="9" hidden="1"/>
    <cellStyle name="Followed Hyperlink" xfId="196" builtinId="9" hidden="1"/>
    <cellStyle name="Followed Hyperlink" xfId="192" builtinId="9" hidden="1"/>
    <cellStyle name="Followed Hyperlink" xfId="188" builtinId="9" hidden="1"/>
    <cellStyle name="Followed Hyperlink" xfId="184" builtinId="9" hidden="1"/>
    <cellStyle name="Followed Hyperlink" xfId="180" builtinId="9" hidden="1"/>
    <cellStyle name="Followed Hyperlink" xfId="176" builtinId="9" hidden="1"/>
    <cellStyle name="Followed Hyperlink" xfId="172" builtinId="9" hidden="1"/>
    <cellStyle name="Followed Hyperlink" xfId="168" builtinId="9" hidden="1"/>
    <cellStyle name="Followed Hyperlink" xfId="164" builtinId="9" hidden="1"/>
    <cellStyle name="Followed Hyperlink" xfId="160" builtinId="9" hidden="1"/>
    <cellStyle name="Followed Hyperlink" xfId="156" builtinId="9" hidden="1"/>
    <cellStyle name="Followed Hyperlink" xfId="152" builtinId="9" hidden="1"/>
    <cellStyle name="Followed Hyperlink" xfId="148" builtinId="9" hidden="1"/>
    <cellStyle name="Followed Hyperlink" xfId="144" builtinId="9" hidden="1"/>
    <cellStyle name="Followed Hyperlink" xfId="140" builtinId="9" hidden="1"/>
    <cellStyle name="Followed Hyperlink" xfId="136" builtinId="9" hidden="1"/>
    <cellStyle name="Followed Hyperlink" xfId="132" builtinId="9" hidden="1"/>
    <cellStyle name="Followed Hyperlink" xfId="128" builtinId="9" hidden="1"/>
    <cellStyle name="Followed Hyperlink" xfId="124" builtinId="9" hidden="1"/>
    <cellStyle name="Followed Hyperlink" xfId="120" builtinId="9" hidden="1"/>
    <cellStyle name="Followed Hyperlink" xfId="116" builtinId="9" hidden="1"/>
    <cellStyle name="Followed Hyperlink" xfId="112" builtinId="9" hidden="1"/>
    <cellStyle name="Followed Hyperlink" xfId="108" builtinId="9" hidden="1"/>
    <cellStyle name="Followed Hyperlink" xfId="62" builtinId="9" hidden="1"/>
    <cellStyle name="Followed Hyperlink" xfId="66" builtinId="9" hidden="1"/>
    <cellStyle name="Followed Hyperlink" xfId="68" builtinId="9" hidden="1"/>
    <cellStyle name="Followed Hyperlink" xfId="70" builtinId="9" hidden="1"/>
    <cellStyle name="Followed Hyperlink" xfId="74" builtinId="9" hidden="1"/>
    <cellStyle name="Followed Hyperlink" xfId="76" builtinId="9" hidden="1"/>
    <cellStyle name="Followed Hyperlink" xfId="78" builtinId="9" hidden="1"/>
    <cellStyle name="Followed Hyperlink" xfId="82" builtinId="9" hidden="1"/>
    <cellStyle name="Followed Hyperlink" xfId="84" builtinId="9" hidden="1"/>
    <cellStyle name="Followed Hyperlink" xfId="86" builtinId="9" hidden="1"/>
    <cellStyle name="Followed Hyperlink" xfId="90" builtinId="9" hidden="1"/>
    <cellStyle name="Followed Hyperlink" xfId="92" builtinId="9" hidden="1"/>
    <cellStyle name="Followed Hyperlink" xfId="94" builtinId="9" hidden="1"/>
    <cellStyle name="Followed Hyperlink" xfId="98" builtinId="9" hidden="1"/>
    <cellStyle name="Followed Hyperlink" xfId="100" builtinId="9" hidden="1"/>
    <cellStyle name="Followed Hyperlink" xfId="102" builtinId="9" hidden="1"/>
    <cellStyle name="Followed Hyperlink" xfId="106" builtinId="9" hidden="1"/>
    <cellStyle name="Followed Hyperlink" xfId="104" builtinId="9" hidden="1"/>
    <cellStyle name="Followed Hyperlink" xfId="96" builtinId="9" hidden="1"/>
    <cellStyle name="Followed Hyperlink" xfId="88" builtinId="9" hidden="1"/>
    <cellStyle name="Followed Hyperlink" xfId="80" builtinId="9" hidden="1"/>
    <cellStyle name="Followed Hyperlink" xfId="72" builtinId="9" hidden="1"/>
    <cellStyle name="Followed Hyperlink" xfId="64"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48" builtinId="9" hidden="1"/>
    <cellStyle name="Followed Hyperlink" xfId="44" builtinId="9" hidden="1"/>
    <cellStyle name="Followed Hyperlink" xfId="46" builtinId="9" hidden="1"/>
    <cellStyle name="Followed Hyperlink" xfId="42" builtinId="9" hidden="1"/>
    <cellStyle name="Followed Hyperlink" xfId="40" builtinId="9" hidden="1"/>
    <cellStyle name="Hyperlink" xfId="427" builtinId="8" hidden="1"/>
    <cellStyle name="Hyperlink" xfId="429" builtinId="8" hidden="1"/>
    <cellStyle name="Hyperlink" xfId="433" builtinId="8" hidden="1"/>
    <cellStyle name="Hyperlink" xfId="435" builtinId="8" hidden="1"/>
    <cellStyle name="Hyperlink" xfId="437" builtinId="8" hidden="1"/>
    <cellStyle name="Hyperlink" xfId="441" builtinId="8" hidden="1"/>
    <cellStyle name="Hyperlink" xfId="445" builtinId="8" hidden="1"/>
    <cellStyle name="Hyperlink" xfId="447" builtinId="8" hidden="1"/>
    <cellStyle name="Hyperlink" xfId="411" builtinId="8" hidden="1"/>
    <cellStyle name="Hyperlink" xfId="379" builtinId="8" hidden="1"/>
    <cellStyle name="Hyperlink" xfId="325" builtinId="8" hidden="1"/>
    <cellStyle name="Hyperlink" xfId="329" builtinId="8" hidden="1"/>
    <cellStyle name="Hyperlink" xfId="331" builtinId="8" hidden="1"/>
    <cellStyle name="Hyperlink" xfId="333" builtinId="8" hidden="1"/>
    <cellStyle name="Hyperlink" xfId="337" builtinId="8" hidden="1"/>
    <cellStyle name="Hyperlink" xfId="339" builtinId="8" hidden="1"/>
    <cellStyle name="Hyperlink" xfId="341" builtinId="8" hidden="1"/>
    <cellStyle name="Hyperlink" xfId="345" builtinId="8" hidden="1"/>
    <cellStyle name="Hyperlink" xfId="347" builtinId="8" hidden="1"/>
    <cellStyle name="Hyperlink" xfId="349" builtinId="8" hidden="1"/>
    <cellStyle name="Hyperlink" xfId="353" builtinId="8" hidden="1"/>
    <cellStyle name="Hyperlink" xfId="355" builtinId="8" hidden="1"/>
    <cellStyle name="Hyperlink" xfId="357" builtinId="8" hidden="1"/>
    <cellStyle name="Hyperlink" xfId="361" builtinId="8" hidden="1"/>
    <cellStyle name="Hyperlink" xfId="305" builtinId="8" hidden="1"/>
    <cellStyle name="Hyperlink" xfId="307" builtinId="8" hidden="1"/>
    <cellStyle name="Hyperlink" xfId="311" builtinId="8" hidden="1"/>
    <cellStyle name="Hyperlink" xfId="313" builtinId="8" hidden="1"/>
    <cellStyle name="Hyperlink" xfId="317" builtinId="8" hidden="1"/>
    <cellStyle name="Hyperlink" xfId="321" builtinId="8" hidden="1"/>
    <cellStyle name="Hyperlink" xfId="323" builtinId="8" hidden="1"/>
    <cellStyle name="Hyperlink" xfId="315" builtinId="8" hidden="1"/>
    <cellStyle name="Hyperlink" xfId="299" builtinId="8" hidden="1"/>
    <cellStyle name="Hyperlink" xfId="301" builtinId="8" hidden="1"/>
    <cellStyle name="Hyperlink" xfId="303" builtinId="8" hidden="1"/>
    <cellStyle name="Hyperlink" xfId="295" builtinId="8" hidden="1"/>
    <cellStyle name="Hyperlink" xfId="291" builtinId="8" hidden="1"/>
    <cellStyle name="Hyperlink" xfId="289" builtinId="8" hidden="1"/>
    <cellStyle name="Hyperlink" xfId="293" builtinId="8" hidden="1"/>
    <cellStyle name="Hyperlink" xfId="297" builtinId="8" hidden="1"/>
    <cellStyle name="Hyperlink" xfId="319" builtinId="8" hidden="1"/>
    <cellStyle name="Hyperlink" xfId="309" builtinId="8" hidden="1"/>
    <cellStyle name="Hyperlink" xfId="359" builtinId="8" hidden="1"/>
    <cellStyle name="Hyperlink" xfId="351" builtinId="8" hidden="1"/>
    <cellStyle name="Hyperlink" xfId="343" builtinId="8" hidden="1"/>
    <cellStyle name="Hyperlink" xfId="335" builtinId="8" hidden="1"/>
    <cellStyle name="Hyperlink" xfId="327" builtinId="8" hidden="1"/>
    <cellStyle name="Hyperlink" xfId="443" builtinId="8" hidden="1"/>
    <cellStyle name="Hyperlink" xfId="439" builtinId="8" hidden="1"/>
    <cellStyle name="Hyperlink" xfId="431" builtinId="8" hidden="1"/>
    <cellStyle name="Hyperlink" xfId="517" builtinId="8" hidden="1"/>
    <cellStyle name="Hyperlink" xfId="519" builtinId="8" hidden="1"/>
    <cellStyle name="Hyperlink" xfId="521" builtinId="8" hidden="1"/>
    <cellStyle name="Hyperlink" xfId="525" builtinId="8" hidden="1"/>
    <cellStyle name="Hyperlink" xfId="527" builtinId="8" hidden="1"/>
    <cellStyle name="Hyperlink" xfId="531" builtinId="8" hidden="1"/>
    <cellStyle name="Hyperlink" xfId="533" builtinId="8" hidden="1"/>
    <cellStyle name="Hyperlink" xfId="535" builtinId="8" hidden="1"/>
    <cellStyle name="Hyperlink" xfId="537" builtinId="8" hidden="1"/>
    <cellStyle name="Hyperlink" xfId="541" builtinId="8" hidden="1"/>
    <cellStyle name="Hyperlink" xfId="543" builtinId="8" hidden="1"/>
    <cellStyle name="Hyperlink" xfId="545" builtinId="8" hidden="1"/>
    <cellStyle name="Hyperlink" xfId="549" builtinId="8" hidden="1"/>
    <cellStyle name="Hyperlink" xfId="551" builtinId="8" hidden="1"/>
    <cellStyle name="Hyperlink" xfId="553" builtinId="8" hidden="1"/>
    <cellStyle name="Hyperlink" xfId="557" builtinId="8" hidden="1"/>
    <cellStyle name="Hyperlink" xfId="559" builtinId="8" hidden="1"/>
    <cellStyle name="Hyperlink" xfId="561" builtinId="8" hidden="1"/>
    <cellStyle name="Hyperlink" xfId="563" builtinId="8" hidden="1"/>
    <cellStyle name="Hyperlink" xfId="567" builtinId="8" hidden="1"/>
    <cellStyle name="Hyperlink" xfId="569"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5"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7"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3" builtinId="8" hidden="1"/>
    <cellStyle name="Hyperlink" xfId="655" builtinId="8" hidden="1"/>
    <cellStyle name="Hyperlink" xfId="659" builtinId="8" hidden="1"/>
    <cellStyle name="Hyperlink" xfId="661" builtinId="8" hidden="1"/>
    <cellStyle name="Hyperlink" xfId="651" builtinId="8" hidden="1"/>
    <cellStyle name="Hyperlink" xfId="635" builtinId="8" hidden="1"/>
    <cellStyle name="Hyperlink" xfId="619" builtinId="8" hidden="1"/>
    <cellStyle name="Hyperlink" xfId="603" builtinId="8" hidden="1"/>
    <cellStyle name="Hyperlink" xfId="587" builtinId="8" hidden="1"/>
    <cellStyle name="Hyperlink" xfId="555" builtinId="8" hidden="1"/>
    <cellStyle name="Hyperlink" xfId="539" builtinId="8" hidden="1"/>
    <cellStyle name="Hyperlink" xfId="523" builtinId="8" hidden="1"/>
    <cellStyle name="Hyperlink" xfId="507" builtinId="8" hidden="1"/>
    <cellStyle name="Hyperlink" xfId="491" builtinId="8" hidden="1"/>
    <cellStyle name="Hyperlink" xfId="475" builtinId="8" hidden="1"/>
    <cellStyle name="Hyperlink" xfId="459"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3"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15" builtinId="8" hidden="1"/>
    <cellStyle name="Hyperlink" xfId="397" builtinId="8" hidden="1"/>
    <cellStyle name="Hyperlink" xfId="381" builtinId="8" hidden="1"/>
    <cellStyle name="Hyperlink" xfId="363" builtinId="8" hidden="1"/>
    <cellStyle name="Hyperlink" xfId="571" builtinId="8" hidden="1"/>
    <cellStyle name="Hyperlink" xfId="657" builtinId="8" hidden="1"/>
    <cellStyle name="Hyperlink" xfId="639" builtinId="8" hidden="1"/>
    <cellStyle name="Hyperlink" xfId="621" builtinId="8" hidden="1"/>
    <cellStyle name="Hyperlink" xfId="601" builtinId="8" hidden="1"/>
    <cellStyle name="Hyperlink" xfId="583" builtinId="8" hidden="1"/>
    <cellStyle name="Hyperlink" xfId="565" builtinId="8" hidden="1"/>
    <cellStyle name="Hyperlink" xfId="547" builtinId="8" hidden="1"/>
    <cellStyle name="Hyperlink" xfId="529" builtinId="8" hidden="1"/>
    <cellStyle name="Hyperlink" xfId="761" builtinId="8" hidden="1"/>
    <cellStyle name="Hyperlink" xfId="755" builtinId="8" hidden="1"/>
    <cellStyle name="Hyperlink" xfId="747" builtinId="8" hidden="1"/>
    <cellStyle name="Hyperlink" xfId="739" builtinId="8" hidden="1"/>
    <cellStyle name="Hyperlink" xfId="731" builtinId="8" hidden="1"/>
    <cellStyle name="Hyperlink" xfId="723" builtinId="8" hidden="1"/>
    <cellStyle name="Hyperlink" xfId="715" builtinId="8" hidden="1"/>
    <cellStyle name="Hyperlink" xfId="707" builtinId="8" hidden="1"/>
    <cellStyle name="Hyperlink" xfId="691" builtinId="8" hidden="1"/>
    <cellStyle name="Hyperlink" xfId="683" builtinId="8" hidden="1"/>
    <cellStyle name="Hyperlink" xfId="675" builtinId="8" hidden="1"/>
    <cellStyle name="Hyperlink" xfId="66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9" builtinId="8" hidden="1"/>
    <cellStyle name="Hyperlink" xfId="513" builtinId="8" hidden="1"/>
    <cellStyle name="Hyperlink" xfId="515" builtinId="8" hidden="1"/>
    <cellStyle name="Hyperlink" xfId="511" builtinId="8" hidden="1"/>
    <cellStyle name="Hyperlink" xfId="473" builtinId="8" hidden="1"/>
    <cellStyle name="Hyperlink" xfId="699" builtinId="8" hidden="1"/>
    <cellStyle name="Hyperlink" xfId="711" builtinId="8" hidden="1"/>
    <cellStyle name="Hyperlink" xfId="713" builtinId="8" hidden="1"/>
    <cellStyle name="Hyperlink" xfId="717" builtinId="8" hidden="1"/>
    <cellStyle name="Hyperlink" xfId="719" builtinId="8" hidden="1"/>
    <cellStyle name="Hyperlink" xfId="721" builtinId="8" hidden="1"/>
    <cellStyle name="Hyperlink" xfId="725" builtinId="8" hidden="1"/>
    <cellStyle name="Hyperlink" xfId="727" builtinId="8" hidden="1"/>
    <cellStyle name="Hyperlink" xfId="729" builtinId="8" hidden="1"/>
    <cellStyle name="Hyperlink" xfId="733" builtinId="8" hidden="1"/>
    <cellStyle name="Hyperlink" xfId="735" builtinId="8" hidden="1"/>
    <cellStyle name="Hyperlink" xfId="737" builtinId="8" hidden="1"/>
    <cellStyle name="Hyperlink" xfId="741" builtinId="8" hidden="1"/>
    <cellStyle name="Hyperlink" xfId="743" builtinId="8" hidden="1"/>
    <cellStyle name="Hyperlink" xfId="745" builtinId="8" hidden="1"/>
    <cellStyle name="Hyperlink" xfId="749" builtinId="8" hidden="1"/>
    <cellStyle name="Hyperlink" xfId="751" builtinId="8" hidden="1"/>
    <cellStyle name="Hyperlink" xfId="753" builtinId="8" hidden="1"/>
    <cellStyle name="Hyperlink" xfId="757" builtinId="8" hidden="1"/>
    <cellStyle name="Hyperlink" xfId="759" builtinId="8" hidden="1"/>
    <cellStyle name="Hyperlink" xfId="685" builtinId="8" hidden="1"/>
    <cellStyle name="Hyperlink" xfId="687" builtinId="8" hidden="1"/>
    <cellStyle name="Hyperlink" xfId="689" builtinId="8" hidden="1"/>
    <cellStyle name="Hyperlink" xfId="693" builtinId="8" hidden="1"/>
    <cellStyle name="Hyperlink" xfId="695" builtinId="8" hidden="1"/>
    <cellStyle name="Hyperlink" xfId="701" builtinId="8" hidden="1"/>
    <cellStyle name="Hyperlink" xfId="703" builtinId="8" hidden="1"/>
    <cellStyle name="Hyperlink" xfId="705" builtinId="8" hidden="1"/>
    <cellStyle name="Hyperlink" xfId="709" builtinId="8" hidden="1"/>
    <cellStyle name="Hyperlink" xfId="697" builtinId="8" hidden="1"/>
    <cellStyle name="Hyperlink" xfId="673" builtinId="8" hidden="1"/>
    <cellStyle name="Hyperlink" xfId="677" builtinId="8" hidden="1"/>
    <cellStyle name="Hyperlink" xfId="679" builtinId="8" hidden="1"/>
    <cellStyle name="Hyperlink" xfId="681" builtinId="8" hidden="1"/>
    <cellStyle name="Hyperlink" xfId="669" builtinId="8" hidden="1"/>
    <cellStyle name="Hyperlink" xfId="671" builtinId="8" hidden="1"/>
    <cellStyle name="Hyperlink" xfId="665" builtinId="8" hidden="1"/>
    <cellStyle name="Hyperlink" xfId="663" builtinId="8" hidden="1"/>
    <cellStyle name="Hyperlink" xfId="774" builtinId="8"/>
    <cellStyle name="Normal" xfId="0" builtinId="0"/>
    <cellStyle name="Normal 2" xfId="763" xr:uid="{CBA32315-5808-4AA7-888C-7AED5B25C2BE}"/>
    <cellStyle name="Normal 2 2" xfId="764" xr:uid="{62C6E6AB-5B09-436F-AD7D-9D1C2429C2DB}"/>
    <cellStyle name="Normal 3" xfId="767" xr:uid="{9BF8F098-8DC9-466C-8F89-C8690FAC052F}"/>
    <cellStyle name="Normal 3 2" xfId="771" xr:uid="{62AB6D30-2AFE-4433-B3AA-4F8F97A50CD3}"/>
    <cellStyle name="Normal 4" xfId="765" xr:uid="{B981BCF6-2915-402B-86F8-993E8E2C282A}"/>
    <cellStyle name="Normal 4 2" xfId="773" xr:uid="{0DF3FEF3-AC33-4FF7-A627-ACDF3B84F984}"/>
    <cellStyle name="Normal 5" xfId="766" xr:uid="{F1B7CDD1-F003-4170-8354-3BD0940AE2F1}"/>
    <cellStyle name="Normal 5 2" xfId="775" xr:uid="{2FD83746-17BF-401F-B3DD-2AE237342F08}"/>
    <cellStyle name="Normal 6" xfId="770" xr:uid="{B0A37C40-EC8A-417F-855B-E433560551B1}"/>
    <cellStyle name="Percent 2" xfId="772" xr:uid="{DF98E609-C536-4C6B-92DE-EBAF55C0E9F3}"/>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CCECFF"/>
      <color rgb="FFCCFFFF"/>
      <color rgb="FF85D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microsoft.com/office/2017/10/relationships/person" Target="persons/person.xml"/><Relationship Id="rId30"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tx>
        <c:rich>
          <a:bodyPr/>
          <a:lstStyle/>
          <a:p>
            <a:pPr algn="ctr">
              <a:defRPr/>
            </a:pPr>
            <a:r>
              <a:rPr lang="en-AU" b="0"/>
              <a:t>Breakdown</a:t>
            </a:r>
            <a:r>
              <a:rPr lang="en-AU" b="0" baseline="0"/>
              <a:t> of Scope 1 GHGs</a:t>
            </a:r>
            <a:endParaRPr lang="en-AU" b="0"/>
          </a:p>
        </c:rich>
      </c:tx>
      <c:layout>
        <c:manualLayout>
          <c:xMode val="edge"/>
          <c:yMode val="edge"/>
          <c:x val="0.12675288535745469"/>
          <c:y val="5.9185418113303634E-2"/>
        </c:manualLayout>
      </c:layout>
      <c:overlay val="0"/>
    </c:title>
    <c:autoTitleDeleted val="0"/>
    <c:plotArea>
      <c:layout/>
      <c:pieChart>
        <c:varyColors val="1"/>
        <c:ser>
          <c:idx val="0"/>
          <c:order val="0"/>
          <c:dLbls>
            <c:spPr>
              <a:solidFill>
                <a:sysClr val="window" lastClr="FFFFFF"/>
              </a:solidFill>
              <a:ln>
                <a:noFill/>
              </a:ln>
              <a:effectLst/>
            </c:spPr>
            <c:dLblPos val="outEnd"/>
            <c:showLegendKey val="0"/>
            <c:showVal val="0"/>
            <c:showCatName val="0"/>
            <c:showSerName val="0"/>
            <c:showPercent val="1"/>
            <c:showBubbleSize val="0"/>
            <c:showLeaderLines val="1"/>
            <c:extLst>
              <c:ext xmlns:c15="http://schemas.microsoft.com/office/drawing/2012/chart" uri="{CE6537A1-D6FC-4f65-9D91-7224C49458BB}">
                <c15:spPr xmlns:c15="http://schemas.microsoft.com/office/drawing/2012/chart">
                  <a:prstGeom prst="wedgeRectCallout">
                    <a:avLst/>
                  </a:prstGeom>
                </c15:spPr>
              </c:ext>
            </c:extLst>
          </c:dLbls>
          <c:cat>
            <c:strRef>
              <c:f>'Data summary'!$D$4:$D$6</c:f>
              <c:strCache>
                <c:ptCount val="3"/>
                <c:pt idx="0">
                  <c:v>CO2</c:v>
                </c:pt>
                <c:pt idx="1">
                  <c:v>CH4</c:v>
                </c:pt>
                <c:pt idx="2">
                  <c:v>N2O</c:v>
                </c:pt>
              </c:strCache>
            </c:strRef>
          </c:cat>
          <c:val>
            <c:numRef>
              <c:f>'Data summary'!$E$4:$E$6</c:f>
              <c:numCache>
                <c:formatCode>" "#,##0" ";"-"#,##0" ";" -"00" ";" "@" "</c:formatCode>
                <c:ptCount val="3"/>
                <c:pt idx="0">
                  <c:v>31.114787804347827</c:v>
                </c:pt>
                <c:pt idx="1">
                  <c:v>1710.3813829264409</c:v>
                </c:pt>
                <c:pt idx="2">
                  <c:v>202.54621300311325</c:v>
                </c:pt>
              </c:numCache>
            </c:numRef>
          </c:val>
          <c:extLst>
            <c:ext xmlns:c16="http://schemas.microsoft.com/office/drawing/2014/chart" uri="{C3380CC4-5D6E-409C-BE32-E72D297353CC}">
              <c16:uniqueId val="{00000000-23B5-4B82-908E-8AFF00896494}"/>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73249087766468213"/>
          <c:y val="0.52030661909168174"/>
          <c:w val="0.2284847320914154"/>
          <c:h val="0.32878040027697458"/>
        </c:manualLayout>
      </c:layout>
      <c:overlay val="0"/>
    </c:legend>
    <c:plotVisOnly val="1"/>
    <c:dispBlanksAs val="gap"/>
    <c:showDLblsOverMax val="0"/>
  </c:chart>
  <c:spPr>
    <a:ln>
      <a:noFill/>
    </a:ln>
  </c:sp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r>
              <a:rPr lang="en-AU"/>
              <a:t>Hotspot analysis - D-GAF V14.8 </a:t>
            </a:r>
          </a:p>
        </c:rich>
      </c:tx>
      <c:overlay val="0"/>
      <c:spPr>
        <a:noFill/>
        <a:ln>
          <a:noFill/>
        </a:ln>
        <a:effectLst/>
      </c:spPr>
      <c:txPr>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1376514169089449E-2"/>
          <c:y val="0.16722420246887135"/>
          <c:w val="0.92616794942560055"/>
          <c:h val="0.83154657392652487"/>
        </c:manualLayout>
      </c:layout>
      <c:pie3DChart>
        <c:varyColors val="1"/>
        <c:ser>
          <c:idx val="2"/>
          <c:order val="0"/>
          <c:tx>
            <c:strRef>
              <c:f>'Data summary'!$H$3</c:f>
              <c:strCache>
                <c:ptCount val="1"/>
                <c:pt idx="0">
                  <c:v>t CO2e</c:v>
                </c:pt>
              </c:strCache>
            </c:strRef>
          </c:tx>
          <c:dPt>
            <c:idx val="0"/>
            <c:bubble3D val="0"/>
            <c:spPr>
              <a:solidFill>
                <a:schemeClr val="accent1">
                  <a:alpha val="90000"/>
                </a:schemeClr>
              </a:solidFill>
              <a:ln w="19050">
                <a:solidFill>
                  <a:schemeClr val="accent1">
                    <a:lumMod val="75000"/>
                  </a:schemeClr>
                </a:solidFill>
              </a:ln>
              <a:effectLst>
                <a:innerShdw blurRad="114300">
                  <a:schemeClr val="accent1">
                    <a:lumMod val="75000"/>
                  </a:schemeClr>
                </a:innerShdw>
              </a:effectLst>
              <a:scene3d>
                <a:camera prst="orthographicFront"/>
                <a:lightRig rig="threePt" dir="t"/>
              </a:scene3d>
              <a:sp3d contourW="19050" prstMaterial="flat">
                <a:contourClr>
                  <a:schemeClr val="accent1">
                    <a:lumMod val="75000"/>
                  </a:schemeClr>
                </a:contourClr>
              </a:sp3d>
            </c:spPr>
            <c:extLst>
              <c:ext xmlns:c16="http://schemas.microsoft.com/office/drawing/2014/chart" uri="{C3380CC4-5D6E-409C-BE32-E72D297353CC}">
                <c16:uniqueId val="{00000001-D8F1-4E6F-8707-F3F7BAFFAB9E}"/>
              </c:ext>
            </c:extLst>
          </c:dPt>
          <c:dPt>
            <c:idx val="1"/>
            <c:bubble3D val="0"/>
            <c:spPr>
              <a:solidFill>
                <a:schemeClr val="accent2">
                  <a:alpha val="90000"/>
                </a:schemeClr>
              </a:solidFill>
              <a:ln w="19050">
                <a:solidFill>
                  <a:schemeClr val="accent2">
                    <a:lumMod val="75000"/>
                  </a:schemeClr>
                </a:solidFill>
              </a:ln>
              <a:effectLst>
                <a:innerShdw blurRad="114300">
                  <a:schemeClr val="accent2">
                    <a:lumMod val="75000"/>
                  </a:schemeClr>
                </a:innerShdw>
              </a:effectLst>
              <a:scene3d>
                <a:camera prst="orthographicFront"/>
                <a:lightRig rig="threePt" dir="t"/>
              </a:scene3d>
              <a:sp3d contourW="19050" prstMaterial="flat">
                <a:contourClr>
                  <a:schemeClr val="accent2">
                    <a:lumMod val="75000"/>
                  </a:schemeClr>
                </a:contourClr>
              </a:sp3d>
            </c:spPr>
            <c:extLst>
              <c:ext xmlns:c16="http://schemas.microsoft.com/office/drawing/2014/chart" uri="{C3380CC4-5D6E-409C-BE32-E72D297353CC}">
                <c16:uniqueId val="{00000003-D8F1-4E6F-8707-F3F7BAFFAB9E}"/>
              </c:ext>
            </c:extLst>
          </c:dPt>
          <c:dPt>
            <c:idx val="2"/>
            <c:bubble3D val="0"/>
            <c:spPr>
              <a:solidFill>
                <a:schemeClr val="accent3">
                  <a:alpha val="90000"/>
                </a:schemeClr>
              </a:solidFill>
              <a:ln w="19050">
                <a:solidFill>
                  <a:schemeClr val="accent3">
                    <a:lumMod val="75000"/>
                  </a:schemeClr>
                </a:solidFill>
              </a:ln>
              <a:effectLst>
                <a:innerShdw blurRad="114300">
                  <a:schemeClr val="accent3">
                    <a:lumMod val="75000"/>
                  </a:schemeClr>
                </a:innerShdw>
              </a:effectLst>
              <a:scene3d>
                <a:camera prst="orthographicFront"/>
                <a:lightRig rig="threePt" dir="t"/>
              </a:scene3d>
              <a:sp3d contourW="19050" prstMaterial="flat">
                <a:contourClr>
                  <a:schemeClr val="accent3">
                    <a:lumMod val="75000"/>
                  </a:schemeClr>
                </a:contourClr>
              </a:sp3d>
            </c:spPr>
            <c:extLst>
              <c:ext xmlns:c16="http://schemas.microsoft.com/office/drawing/2014/chart" uri="{C3380CC4-5D6E-409C-BE32-E72D297353CC}">
                <c16:uniqueId val="{00000005-D8F1-4E6F-8707-F3F7BAFFAB9E}"/>
              </c:ext>
            </c:extLst>
          </c:dPt>
          <c:dPt>
            <c:idx val="3"/>
            <c:bubble3D val="0"/>
            <c:spPr>
              <a:solidFill>
                <a:schemeClr val="accent4">
                  <a:alpha val="90000"/>
                </a:schemeClr>
              </a:solidFill>
              <a:ln w="19050">
                <a:solidFill>
                  <a:schemeClr val="accent4">
                    <a:lumMod val="75000"/>
                  </a:schemeClr>
                </a:solidFill>
              </a:ln>
              <a:effectLst>
                <a:innerShdw blurRad="114300">
                  <a:schemeClr val="accent4">
                    <a:lumMod val="75000"/>
                  </a:schemeClr>
                </a:innerShdw>
              </a:effectLst>
              <a:scene3d>
                <a:camera prst="orthographicFront"/>
                <a:lightRig rig="threePt" dir="t"/>
              </a:scene3d>
              <a:sp3d contourW="19050" prstMaterial="flat">
                <a:contourClr>
                  <a:schemeClr val="accent4">
                    <a:lumMod val="75000"/>
                  </a:schemeClr>
                </a:contourClr>
              </a:sp3d>
            </c:spPr>
            <c:extLst>
              <c:ext xmlns:c16="http://schemas.microsoft.com/office/drawing/2014/chart" uri="{C3380CC4-5D6E-409C-BE32-E72D297353CC}">
                <c16:uniqueId val="{00000007-D8F1-4E6F-8707-F3F7BAFFAB9E}"/>
              </c:ext>
            </c:extLst>
          </c:dPt>
          <c:dPt>
            <c:idx val="4"/>
            <c:bubble3D val="0"/>
            <c:spPr>
              <a:solidFill>
                <a:schemeClr val="accent5">
                  <a:alpha val="90000"/>
                </a:schemeClr>
              </a:solidFill>
              <a:ln w="19050">
                <a:solidFill>
                  <a:schemeClr val="accent5">
                    <a:lumMod val="75000"/>
                  </a:schemeClr>
                </a:solidFill>
              </a:ln>
              <a:effectLst>
                <a:innerShdw blurRad="114300">
                  <a:schemeClr val="accent5">
                    <a:lumMod val="75000"/>
                  </a:schemeClr>
                </a:innerShdw>
              </a:effectLst>
              <a:scene3d>
                <a:camera prst="orthographicFront"/>
                <a:lightRig rig="threePt" dir="t"/>
              </a:scene3d>
              <a:sp3d contourW="19050" prstMaterial="flat">
                <a:contourClr>
                  <a:schemeClr val="accent5">
                    <a:lumMod val="75000"/>
                  </a:schemeClr>
                </a:contourClr>
              </a:sp3d>
            </c:spPr>
            <c:extLst>
              <c:ext xmlns:c16="http://schemas.microsoft.com/office/drawing/2014/chart" uri="{C3380CC4-5D6E-409C-BE32-E72D297353CC}">
                <c16:uniqueId val="{00000009-D8F1-4E6F-8707-F3F7BAFFAB9E}"/>
              </c:ext>
            </c:extLst>
          </c:dPt>
          <c:dPt>
            <c:idx val="5"/>
            <c:bubble3D val="0"/>
            <c:spPr>
              <a:solidFill>
                <a:schemeClr val="accent6">
                  <a:alpha val="90000"/>
                </a:schemeClr>
              </a:solidFill>
              <a:ln w="19050">
                <a:solidFill>
                  <a:schemeClr val="accent6">
                    <a:lumMod val="75000"/>
                  </a:schemeClr>
                </a:solidFill>
              </a:ln>
              <a:effectLst>
                <a:innerShdw blurRad="114300">
                  <a:schemeClr val="accent6">
                    <a:lumMod val="75000"/>
                  </a:schemeClr>
                </a:innerShdw>
              </a:effectLst>
              <a:scene3d>
                <a:camera prst="orthographicFront"/>
                <a:lightRig rig="threePt" dir="t"/>
              </a:scene3d>
              <a:sp3d contourW="19050" prstMaterial="flat">
                <a:contourClr>
                  <a:schemeClr val="accent6">
                    <a:lumMod val="75000"/>
                  </a:schemeClr>
                </a:contourClr>
              </a:sp3d>
            </c:spPr>
            <c:extLst>
              <c:ext xmlns:c16="http://schemas.microsoft.com/office/drawing/2014/chart" uri="{C3380CC4-5D6E-409C-BE32-E72D297353CC}">
                <c16:uniqueId val="{0000000B-D8F1-4E6F-8707-F3F7BAFFAB9E}"/>
              </c:ext>
            </c:extLst>
          </c:dPt>
          <c:dPt>
            <c:idx val="6"/>
            <c:bubble3D val="0"/>
            <c:spPr>
              <a:solidFill>
                <a:schemeClr val="accent1">
                  <a:lumMod val="60000"/>
                  <a:alpha val="90000"/>
                </a:schemeClr>
              </a:solidFill>
              <a:ln w="19050">
                <a:solidFill>
                  <a:schemeClr val="accent1">
                    <a:lumMod val="60000"/>
                    <a:lumMod val="75000"/>
                  </a:schemeClr>
                </a:solidFill>
              </a:ln>
              <a:effectLst>
                <a:innerShdw blurRad="114300">
                  <a:schemeClr val="accent1">
                    <a:lumMod val="60000"/>
                    <a:lumMod val="75000"/>
                  </a:schemeClr>
                </a:innerShdw>
              </a:effectLst>
              <a:scene3d>
                <a:camera prst="orthographicFront"/>
                <a:lightRig rig="threePt" dir="t"/>
              </a:scene3d>
              <a:sp3d contourW="19050" prstMaterial="flat">
                <a:contourClr>
                  <a:schemeClr val="accent1">
                    <a:lumMod val="60000"/>
                    <a:lumMod val="75000"/>
                  </a:schemeClr>
                </a:contourClr>
              </a:sp3d>
            </c:spPr>
            <c:extLst>
              <c:ext xmlns:c16="http://schemas.microsoft.com/office/drawing/2014/chart" uri="{C3380CC4-5D6E-409C-BE32-E72D297353CC}">
                <c16:uniqueId val="{0000000D-D8F1-4E6F-8707-F3F7BAFFAB9E}"/>
              </c:ext>
            </c:extLst>
          </c:dPt>
          <c:dPt>
            <c:idx val="7"/>
            <c:bubble3D val="0"/>
            <c:spPr>
              <a:solidFill>
                <a:schemeClr val="accent2">
                  <a:lumMod val="60000"/>
                  <a:alpha val="90000"/>
                </a:schemeClr>
              </a:solidFill>
              <a:ln w="19050">
                <a:solidFill>
                  <a:schemeClr val="accent2">
                    <a:lumMod val="60000"/>
                    <a:lumMod val="75000"/>
                  </a:schemeClr>
                </a:solidFill>
              </a:ln>
              <a:effectLst>
                <a:innerShdw blurRad="114300">
                  <a:schemeClr val="accent2">
                    <a:lumMod val="60000"/>
                    <a:lumMod val="75000"/>
                  </a:schemeClr>
                </a:innerShdw>
              </a:effectLst>
              <a:scene3d>
                <a:camera prst="orthographicFront"/>
                <a:lightRig rig="threePt" dir="t"/>
              </a:scene3d>
              <a:sp3d contourW="19050" prstMaterial="flat">
                <a:contourClr>
                  <a:schemeClr val="accent2">
                    <a:lumMod val="60000"/>
                    <a:lumMod val="75000"/>
                  </a:schemeClr>
                </a:contourClr>
              </a:sp3d>
            </c:spPr>
            <c:extLst>
              <c:ext xmlns:c16="http://schemas.microsoft.com/office/drawing/2014/chart" uri="{C3380CC4-5D6E-409C-BE32-E72D297353CC}">
                <c16:uniqueId val="{0000000E-B840-497A-974C-8D756F610CAA}"/>
              </c:ext>
            </c:extLst>
          </c:dPt>
          <c:dPt>
            <c:idx val="8"/>
            <c:bubble3D val="0"/>
            <c:spPr>
              <a:solidFill>
                <a:schemeClr val="accent3">
                  <a:lumMod val="60000"/>
                  <a:alpha val="90000"/>
                </a:schemeClr>
              </a:solidFill>
              <a:ln w="19050">
                <a:solidFill>
                  <a:schemeClr val="accent3">
                    <a:lumMod val="60000"/>
                    <a:lumMod val="75000"/>
                  </a:schemeClr>
                </a:solidFill>
              </a:ln>
              <a:effectLst>
                <a:innerShdw blurRad="114300">
                  <a:schemeClr val="accent3">
                    <a:lumMod val="60000"/>
                    <a:lumMod val="75000"/>
                  </a:schemeClr>
                </a:innerShdw>
              </a:effectLst>
              <a:scene3d>
                <a:camera prst="orthographicFront"/>
                <a:lightRig rig="threePt" dir="t"/>
              </a:scene3d>
              <a:sp3d contourW="19050" prstMaterial="flat">
                <a:contourClr>
                  <a:schemeClr val="accent3">
                    <a:lumMod val="60000"/>
                    <a:lumMod val="75000"/>
                  </a:schemeClr>
                </a:contourClr>
              </a:sp3d>
            </c:spPr>
            <c:extLst>
              <c:ext xmlns:c16="http://schemas.microsoft.com/office/drawing/2014/chart" uri="{C3380CC4-5D6E-409C-BE32-E72D297353CC}">
                <c16:uniqueId val="{00000010-FBFC-4D55-81AC-D3436A3CD9EE}"/>
              </c:ext>
            </c:extLst>
          </c:dPt>
          <c:dLbls>
            <c:dLbl>
              <c:idx val="0"/>
              <c:numFmt formatCode="0%" sourceLinked="0"/>
              <c:spPr>
                <a:solidFill>
                  <a:schemeClr val="lt1">
                    <a:alpha val="90000"/>
                  </a:schemeClr>
                </a:solidFill>
                <a:ln w="12700" cap="flat" cmpd="sng" algn="ctr">
                  <a:solidFill>
                    <a:schemeClr val="accent1"/>
                  </a:solidFill>
                  <a:round/>
                </a:ln>
                <a:effectLst>
                  <a:outerShdw blurRad="50800" dist="38100" dir="2700000" algn="tl" rotWithShape="0">
                    <a:schemeClr val="accent1">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1-D8F1-4E6F-8707-F3F7BAFFAB9E}"/>
                </c:ext>
              </c:extLst>
            </c:dLbl>
            <c:dLbl>
              <c:idx val="1"/>
              <c:numFmt formatCode="0%" sourceLinked="0"/>
              <c:spPr>
                <a:solidFill>
                  <a:schemeClr val="lt1">
                    <a:alpha val="90000"/>
                  </a:schemeClr>
                </a:solidFill>
                <a:ln w="12700" cap="flat" cmpd="sng" algn="ctr">
                  <a:solidFill>
                    <a:schemeClr val="accent2"/>
                  </a:solidFill>
                  <a:round/>
                </a:ln>
                <a:effectLst>
                  <a:outerShdw blurRad="50800" dist="38100" dir="2700000" algn="tl" rotWithShape="0">
                    <a:schemeClr val="accent2">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2"/>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3-D8F1-4E6F-8707-F3F7BAFFAB9E}"/>
                </c:ext>
              </c:extLst>
            </c:dLbl>
            <c:dLbl>
              <c:idx val="2"/>
              <c:numFmt formatCode="0%" sourceLinked="0"/>
              <c:spPr>
                <a:solidFill>
                  <a:schemeClr val="lt1">
                    <a:alpha val="90000"/>
                  </a:schemeClr>
                </a:solidFill>
                <a:ln w="12700" cap="flat" cmpd="sng" algn="ctr">
                  <a:solidFill>
                    <a:schemeClr val="accent3"/>
                  </a:solidFill>
                  <a:round/>
                </a:ln>
                <a:effectLst>
                  <a:outerShdw blurRad="50800" dist="38100" dir="2700000" algn="tl" rotWithShape="0">
                    <a:schemeClr val="accent3">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3"/>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5-D8F1-4E6F-8707-F3F7BAFFAB9E}"/>
                </c:ext>
              </c:extLst>
            </c:dLbl>
            <c:dLbl>
              <c:idx val="3"/>
              <c:numFmt formatCode="0%" sourceLinked="0"/>
              <c:spPr>
                <a:solidFill>
                  <a:schemeClr val="lt1">
                    <a:alpha val="90000"/>
                  </a:schemeClr>
                </a:solidFill>
                <a:ln w="12700" cap="flat" cmpd="sng" algn="ctr">
                  <a:solidFill>
                    <a:schemeClr val="accent4"/>
                  </a:solidFill>
                  <a:round/>
                </a:ln>
                <a:effectLst>
                  <a:outerShdw blurRad="50800" dist="38100" dir="2700000" algn="tl" rotWithShape="0">
                    <a:schemeClr val="accent4">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4"/>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7-D8F1-4E6F-8707-F3F7BAFFAB9E}"/>
                </c:ext>
              </c:extLst>
            </c:dLbl>
            <c:dLbl>
              <c:idx val="4"/>
              <c:numFmt formatCode="0%" sourceLinked="0"/>
              <c:spPr>
                <a:solidFill>
                  <a:schemeClr val="lt1">
                    <a:alpha val="90000"/>
                  </a:schemeClr>
                </a:solidFill>
                <a:ln w="12700" cap="flat" cmpd="sng" algn="ctr">
                  <a:solidFill>
                    <a:schemeClr val="accent5"/>
                  </a:solidFill>
                  <a:round/>
                </a:ln>
                <a:effectLst>
                  <a:outerShdw blurRad="50800" dist="38100" dir="2700000" algn="tl" rotWithShape="0">
                    <a:schemeClr val="accent5">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5"/>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9-D8F1-4E6F-8707-F3F7BAFFAB9E}"/>
                </c:ext>
              </c:extLst>
            </c:dLbl>
            <c:dLbl>
              <c:idx val="5"/>
              <c:numFmt formatCode="0%" sourceLinked="0"/>
              <c:spPr>
                <a:solidFill>
                  <a:schemeClr val="lt1">
                    <a:alpha val="90000"/>
                  </a:schemeClr>
                </a:solidFill>
                <a:ln w="12700" cap="flat" cmpd="sng" algn="ctr">
                  <a:solidFill>
                    <a:schemeClr val="accent6"/>
                  </a:solidFill>
                  <a:round/>
                </a:ln>
                <a:effectLst>
                  <a:outerShdw blurRad="50800" dist="38100" dir="2700000" algn="tl" rotWithShape="0">
                    <a:schemeClr val="accent6">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6"/>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B-D8F1-4E6F-8707-F3F7BAFFAB9E}"/>
                </c:ext>
              </c:extLst>
            </c:dLbl>
            <c:dLbl>
              <c:idx val="6"/>
              <c:numFmt formatCode="0%" sourceLinked="0"/>
              <c:spPr>
                <a:solidFill>
                  <a:schemeClr val="lt1">
                    <a:alpha val="90000"/>
                  </a:schemeClr>
                </a:solidFill>
                <a:ln w="12700" cap="flat" cmpd="sng" algn="ctr">
                  <a:solidFill>
                    <a:schemeClr val="accent1">
                      <a:lumMod val="60000"/>
                    </a:schemeClr>
                  </a:solidFill>
                  <a:round/>
                </a:ln>
                <a:effectLst>
                  <a:outerShdw blurRad="50800" dist="38100" dir="2700000" algn="tl" rotWithShape="0">
                    <a:schemeClr val="accent1">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lumMod val="60000"/>
                        </a:schemeClr>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D-D8F1-4E6F-8707-F3F7BAFFAB9E}"/>
                </c:ext>
              </c:extLst>
            </c:dLbl>
            <c:dLbl>
              <c:idx val="7"/>
              <c:numFmt formatCode="0%" sourceLinked="0"/>
              <c:spPr>
                <a:solidFill>
                  <a:sysClr val="window" lastClr="FFFFFF">
                    <a:alpha val="90000"/>
                  </a:sysClr>
                </a:solidFill>
                <a:ln w="12700" cap="flat" cmpd="sng" algn="ctr">
                  <a:solidFill>
                    <a:srgbClr val="9BBB59"/>
                  </a:solidFill>
                  <a:round/>
                </a:ln>
                <a:effectLst>
                  <a:outerShdw blurRad="50800" dist="38100" dir="2700000" algn="tl" rotWithShape="0">
                    <a:srgbClr val="9BBB59">
                      <a:lumMod val="75000"/>
                      <a:alpha val="40000"/>
                    </a:srgb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3"/>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E-B840-497A-974C-8D756F610CAA}"/>
                </c:ext>
              </c:extLst>
            </c:dLbl>
            <c:dLbl>
              <c:idx val="8"/>
              <c:numFmt formatCode="0%" sourceLinked="0"/>
              <c:spPr>
                <a:solidFill>
                  <a:sysClr val="window" lastClr="FFFFFF">
                    <a:alpha val="90000"/>
                  </a:sysClr>
                </a:solidFill>
                <a:ln w="12700" cap="flat" cmpd="sng" algn="ctr">
                  <a:solidFill>
                    <a:srgbClr val="9BBB59"/>
                  </a:solidFill>
                  <a:round/>
                </a:ln>
                <a:effectLst>
                  <a:outerShdw blurRad="50800" dist="38100" dir="2700000" algn="tl" rotWithShape="0">
                    <a:srgbClr val="9BBB59">
                      <a:lumMod val="75000"/>
                      <a:alpha val="40000"/>
                    </a:srgb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3"/>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10-FBFC-4D55-81AC-D3436A3CD9EE}"/>
                </c:ext>
              </c:extLst>
            </c:dLbl>
            <c:numFmt formatCode="0%" sourceLinked="0"/>
            <c:spPr>
              <a:solidFill>
                <a:sysClr val="window" lastClr="FFFFFF">
                  <a:alpha val="90000"/>
                </a:sysClr>
              </a:solidFill>
              <a:ln w="12700" cap="flat" cmpd="sng" algn="ctr">
                <a:solidFill>
                  <a:srgbClr val="9BBB59"/>
                </a:solidFill>
                <a:round/>
              </a:ln>
              <a:effectLst>
                <a:outerShdw blurRad="50800" dist="38100" dir="2700000" algn="tl" rotWithShape="0">
                  <a:srgbClr val="9BBB59">
                    <a:lumMod val="75000"/>
                    <a:alpha val="40000"/>
                  </a:srgb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3"/>
                    </a:solidFill>
                    <a:effectLst/>
                    <a:latin typeface="+mn-lt"/>
                    <a:ea typeface="+mn-ea"/>
                    <a:cs typeface="+mn-cs"/>
                  </a:defRPr>
                </a:pPr>
                <a:endParaRPr lang="en-US"/>
              </a:p>
            </c:txPr>
            <c:dLblPos val="bestFit"/>
            <c:showLegendKey val="0"/>
            <c:showVal val="0"/>
            <c:showCatName val="1"/>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'Data summary'!$G$4:$G$12</c:f>
              <c:strCache>
                <c:ptCount val="9"/>
                <c:pt idx="0">
                  <c:v>Enteric methane</c:v>
                </c:pt>
                <c:pt idx="1">
                  <c:v>Manure</c:v>
                </c:pt>
                <c:pt idx="2">
                  <c:v>Fertiliser (Direct)</c:v>
                </c:pt>
                <c:pt idx="3">
                  <c:v>Fertiliser (Indirect)</c:v>
                </c:pt>
                <c:pt idx="4">
                  <c:v>Lime application</c:v>
                </c:pt>
                <c:pt idx="5">
                  <c:v>Fuel (Scope 1)</c:v>
                </c:pt>
                <c:pt idx="6">
                  <c:v>Electricity (Scope 2)</c:v>
                </c:pt>
                <c:pt idx="7">
                  <c:v>Pre-farm emissions</c:v>
                </c:pt>
                <c:pt idx="8">
                  <c:v>Urea application</c:v>
                </c:pt>
              </c:strCache>
            </c:strRef>
          </c:cat>
          <c:val>
            <c:numRef>
              <c:f>'Data summary'!$H$4:$H$12</c:f>
              <c:numCache>
                <c:formatCode>#,##0.0</c:formatCode>
                <c:ptCount val="9"/>
                <c:pt idx="0" formatCode="#,##0.00">
                  <c:v>1409.0265467001479</c:v>
                </c:pt>
                <c:pt idx="1">
                  <c:v>301.34460002629294</c:v>
                </c:pt>
                <c:pt idx="2" formatCode="#,##0.00">
                  <c:v>26.984571428571424</c:v>
                </c:pt>
                <c:pt idx="3" formatCode="#,##0.00">
                  <c:v>109.22307096187244</c:v>
                </c:pt>
                <c:pt idx="4" formatCode="#,##0.00">
                  <c:v>19.799999999999997</c:v>
                </c:pt>
                <c:pt idx="5" formatCode="#,##0.00">
                  <c:v>11.323331700000002</c:v>
                </c:pt>
                <c:pt idx="6" formatCode="General">
                  <c:v>0.255</c:v>
                </c:pt>
                <c:pt idx="7" formatCode="0.00">
                  <c:v>204.53282250000004</c:v>
                </c:pt>
                <c:pt idx="8">
                  <c:v>5.7391304347826085E-2</c:v>
                </c:pt>
              </c:numCache>
            </c:numRef>
          </c:val>
          <c:extLst>
            <c:ext xmlns:c16="http://schemas.microsoft.com/office/drawing/2014/chart" uri="{C3380CC4-5D6E-409C-BE32-E72D297353CC}">
              <c16:uniqueId val="{00000000-638F-4F6D-AFE9-B8BCAD2C5810}"/>
            </c:ext>
          </c:extLst>
        </c:ser>
        <c:dLbls>
          <c:dLblPos val="bestFit"/>
          <c:showLegendKey val="0"/>
          <c:showVal val="0"/>
          <c:showCatName val="1"/>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3">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8100" tIns="19050" rIns="38100" bIns="19050" anchor="ctr" anchorCtr="1">
      <a:spAutoFit/>
    </cs:bodyPr>
  </cs:dataLabel>
  <cs:dataLabelCallout>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styleClr val="auto"/>
    </cs:lnRef>
    <cs:fillRef idx="0">
      <cs:styleClr val="auto"/>
    </cs:fillRef>
    <cs:effectRef idx="0">
      <cs:styleClr val="auto"/>
    </cs:effectRef>
    <cs:fontRef idx="minor">
      <a:schemeClr val="tx1"/>
    </cs:fontRef>
    <cs:spPr>
      <a:solidFill>
        <a:schemeClr val="phClr">
          <a:alpha val="90000"/>
        </a:schemeClr>
      </a:solidFill>
      <a:ln w="19050">
        <a:solidFill>
          <a:schemeClr val="phClr">
            <a:lumMod val="75000"/>
          </a:schemeClr>
        </a:solidFill>
      </a:ln>
      <a:effectLst>
        <a:innerShdw blurRad="114300">
          <a:schemeClr val="phClr">
            <a:lumMod val="75000"/>
          </a:schemeClr>
        </a:innerShdw>
      </a:effectLst>
      <a:scene3d>
        <a:camera prst="orthographicFront"/>
        <a:lightRig rig="threePt" dir="t"/>
      </a:scene3d>
      <a:sp3d contourW="19050" prstMaterial="flat">
        <a:contourClr>
          <a:schemeClr val="accent4">
            <a:lumMod val="75000"/>
          </a:schemeClr>
        </a:contourClr>
      </a:sp3d>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trlProps/ctrlProp1.xml><?xml version="1.0" encoding="utf-8"?>
<formControlPr xmlns="http://schemas.microsoft.com/office/spreadsheetml/2009/9/main" objectType="Drop" dropLines="85" dropStyle="combo" dx="16" fmlaLink="$E$3" fmlaRange="Electricity!$S$2:$S$10" sel="2" val="0"/>
</file>

<file path=xl/ctrlProps/ctrlProp2.xml><?xml version="1.0" encoding="utf-8"?>
<formControlPr xmlns="http://schemas.microsoft.com/office/spreadsheetml/2009/9/main" objectType="Drop" dropLines="85" dropStyle="combo" dx="16" fmlaLink="$E$5" fmlaRange="'Nitrous oxide MMS'!$C$70:$C$73" sel="4" val="0"/>
</file>

<file path=xl/ctrlProps/ctrlProp3.xml><?xml version="1.0" encoding="utf-8"?>
<formControlPr xmlns="http://schemas.microsoft.com/office/spreadsheetml/2009/9/main" objectType="Drop" dropLines="85" dropStyle="combo" dx="16" fmlaLink="$D$91" fmlaRange="Transport!$D$7:$D$9" sel="1" val="0"/>
</file>

<file path=xl/ctrlProps/ctrlProp4.xml><?xml version="1.0" encoding="utf-8"?>
<formControlPr xmlns="http://schemas.microsoft.com/office/spreadsheetml/2009/9/main" objectType="Drop" dropLines="85" dropStyle="combo" dx="16" fmlaLink="$E$7" fmlaRange="'Nitrous oxide MMS'!$G$69:$G$70" sel="1" val="0"/>
</file>

<file path=xl/drawings/_rels/drawing1.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3.png"/><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5" Type="http://schemas.openxmlformats.org/officeDocument/2006/relationships/image" Target="../media/image11.png"/><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3</xdr:col>
      <xdr:colOff>119062</xdr:colOff>
      <xdr:row>7</xdr:row>
      <xdr:rowOff>142879</xdr:rowOff>
    </xdr:from>
    <xdr:to>
      <xdr:col>5</xdr:col>
      <xdr:colOff>142873</xdr:colOff>
      <xdr:row>21</xdr:row>
      <xdr:rowOff>190501</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97407</xdr:colOff>
      <xdr:row>0</xdr:row>
      <xdr:rowOff>286542</xdr:rowOff>
    </xdr:from>
    <xdr:to>
      <xdr:col>12</xdr:col>
      <xdr:colOff>95249</xdr:colOff>
      <xdr:row>27</xdr:row>
      <xdr:rowOff>154783</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5</xdr:col>
      <xdr:colOff>123032</xdr:colOff>
      <xdr:row>32</xdr:row>
      <xdr:rowOff>171443</xdr:rowOff>
    </xdr:from>
    <xdr:to>
      <xdr:col>5</xdr:col>
      <xdr:colOff>1036075</xdr:colOff>
      <xdr:row>37</xdr:row>
      <xdr:rowOff>178897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0152" t="10077" r="14106" b="10077"/>
        <a:stretch/>
      </xdr:blipFill>
      <xdr:spPr>
        <a:xfrm>
          <a:off x="7112001" y="6755599"/>
          <a:ext cx="913043" cy="1019486"/>
        </a:xfrm>
        <a:prstGeom prst="rect">
          <a:avLst/>
        </a:prstGeom>
      </xdr:spPr>
    </xdr:pic>
    <xdr:clientData/>
  </xdr:twoCellAnchor>
  <xdr:twoCellAnchor editAs="oneCell">
    <xdr:from>
      <xdr:col>6</xdr:col>
      <xdr:colOff>149037</xdr:colOff>
      <xdr:row>32</xdr:row>
      <xdr:rowOff>142550</xdr:rowOff>
    </xdr:from>
    <xdr:to>
      <xdr:col>7</xdr:col>
      <xdr:colOff>960930</xdr:colOff>
      <xdr:row>37</xdr:row>
      <xdr:rowOff>143501</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388162" y="6726706"/>
          <a:ext cx="2062049" cy="1006633"/>
        </a:xfrm>
        <a:prstGeom prst="rect">
          <a:avLst/>
        </a:prstGeom>
      </xdr:spPr>
    </xdr:pic>
    <xdr:clientData/>
  </xdr:twoCellAnchor>
  <xdr:oneCellAnchor>
    <xdr:from>
      <xdr:col>5</xdr:col>
      <xdr:colOff>95248</xdr:colOff>
      <xdr:row>28</xdr:row>
      <xdr:rowOff>119064</xdr:rowOff>
    </xdr:from>
    <xdr:ext cx="5581651" cy="809625"/>
    <xdr:sp macro="" textlink="">
      <xdr:nvSpPr>
        <xdr:cNvPr id="7" name="AutoShape 42">
          <a:extLst>
            <a:ext uri="{FF2B5EF4-FFF2-40B4-BE49-F238E27FC236}">
              <a16:creationId xmlns:a16="http://schemas.microsoft.com/office/drawing/2014/main" id="{00000000-0008-0000-0000-000007000000}"/>
            </a:ext>
          </a:extLst>
        </xdr:cNvPr>
        <xdr:cNvSpPr/>
      </xdr:nvSpPr>
      <xdr:spPr>
        <a:xfrm flipH="1">
          <a:off x="8070848" y="5910264"/>
          <a:ext cx="5581651" cy="809625"/>
        </a:xfrm>
        <a:custGeom>
          <a:avLst>
            <a:gd name="f0" fmla="val 3600"/>
          </a:avLst>
          <a:gdLst>
            <a:gd name="f1" fmla="val 10800000"/>
            <a:gd name="f2" fmla="val 5400000"/>
            <a:gd name="f3" fmla="val 16200000"/>
            <a:gd name="f4" fmla="val w"/>
            <a:gd name="f5" fmla="val h"/>
            <a:gd name="f6" fmla="val ss"/>
            <a:gd name="f7" fmla="val 0"/>
            <a:gd name="f8" fmla="*/ 5419351 1 1725033"/>
            <a:gd name="f9" fmla="val 45"/>
            <a:gd name="f10" fmla="val 10800"/>
            <a:gd name="f11" fmla="val -2147483647"/>
            <a:gd name="f12" fmla="val 2147483647"/>
            <a:gd name="f13" fmla="abs f4"/>
            <a:gd name="f14" fmla="abs f5"/>
            <a:gd name="f15" fmla="abs f6"/>
            <a:gd name="f16" fmla="*/ f8 1 180"/>
            <a:gd name="f17" fmla="pin 0 f0 10800"/>
            <a:gd name="f18" fmla="+- 0 0 f2"/>
            <a:gd name="f19" fmla="?: f13 f4 1"/>
            <a:gd name="f20" fmla="?: f14 f5 1"/>
            <a:gd name="f21" fmla="?: f15 f6 1"/>
            <a:gd name="f22" fmla="*/ f9 f16 1"/>
            <a:gd name="f23" fmla="+- f7 f17 0"/>
            <a:gd name="f24" fmla="*/ f19 1 21600"/>
            <a:gd name="f25" fmla="*/ f20 1 21600"/>
            <a:gd name="f26" fmla="*/ 21600 f19 1"/>
            <a:gd name="f27" fmla="*/ 21600 f20 1"/>
            <a:gd name="f28" fmla="+- 0 0 f22"/>
            <a:gd name="f29" fmla="min f25 f24"/>
            <a:gd name="f30" fmla="*/ f26 1 f21"/>
            <a:gd name="f31" fmla="*/ f27 1 f21"/>
            <a:gd name="f32" fmla="*/ f28 f1 1"/>
            <a:gd name="f33" fmla="*/ f32 1 f8"/>
            <a:gd name="f34" fmla="+- f31 0 f17"/>
            <a:gd name="f35" fmla="+- f30 0 f17"/>
            <a:gd name="f36" fmla="*/ f17 f29 1"/>
            <a:gd name="f37" fmla="*/ f7 f29 1"/>
            <a:gd name="f38" fmla="*/ f23 f29 1"/>
            <a:gd name="f39" fmla="*/ f31 f29 1"/>
            <a:gd name="f40" fmla="*/ f30 f29 1"/>
            <a:gd name="f41" fmla="+- f33 0 f2"/>
            <a:gd name="f42" fmla="+- f37 0 f38"/>
            <a:gd name="f43" fmla="+- f38 0 f37"/>
            <a:gd name="f44" fmla="*/ f34 f29 1"/>
            <a:gd name="f45" fmla="*/ f35 f29 1"/>
            <a:gd name="f46" fmla="cos 1 f41"/>
            <a:gd name="f47" fmla="abs f42"/>
            <a:gd name="f48" fmla="abs f43"/>
            <a:gd name="f49" fmla="?: f42 f18 f2"/>
            <a:gd name="f50" fmla="?: f42 f2 f18"/>
            <a:gd name="f51" fmla="?: f42 f3 f2"/>
            <a:gd name="f52" fmla="?: f42 f2 f3"/>
            <a:gd name="f53" fmla="+- f39 0 f44"/>
            <a:gd name="f54" fmla="?: f43 f18 f2"/>
            <a:gd name="f55" fmla="?: f43 f2 f18"/>
            <a:gd name="f56" fmla="+- f40 0 f45"/>
            <a:gd name="f57" fmla="+- f44 0 f39"/>
            <a:gd name="f58" fmla="+- f45 0 f40"/>
            <a:gd name="f59" fmla="?: f42 0 f1"/>
            <a:gd name="f60" fmla="?: f42 f1 0"/>
            <a:gd name="f61" fmla="+- 0 0 f46"/>
            <a:gd name="f62" fmla="?: f42 f52 f51"/>
            <a:gd name="f63" fmla="?: f42 f51 f52"/>
            <a:gd name="f64" fmla="?: f43 f50 f49"/>
            <a:gd name="f65" fmla="abs f53"/>
            <a:gd name="f66" fmla="?: f53 0 f1"/>
            <a:gd name="f67" fmla="?: f53 f1 0"/>
            <a:gd name="f68" fmla="?: f53 f54 f55"/>
            <a:gd name="f69" fmla="abs f56"/>
            <a:gd name="f70" fmla="abs f57"/>
            <a:gd name="f71" fmla="?: f56 f18 f2"/>
            <a:gd name="f72" fmla="?: f56 f2 f18"/>
            <a:gd name="f73" fmla="?: f56 f3 f2"/>
            <a:gd name="f74" fmla="?: f56 f2 f3"/>
            <a:gd name="f75" fmla="abs f58"/>
            <a:gd name="f76" fmla="?: f58 f18 f2"/>
            <a:gd name="f77" fmla="?: f58 f2 f18"/>
            <a:gd name="f78" fmla="?: f58 f60 f59"/>
            <a:gd name="f79" fmla="?: f58 f59 f60"/>
            <a:gd name="f80" fmla="*/ f17 f61 1"/>
            <a:gd name="f81" fmla="?: f43 f63 f62"/>
            <a:gd name="f82" fmla="?: f43 f67 f66"/>
            <a:gd name="f83" fmla="?: f43 f66 f67"/>
            <a:gd name="f84" fmla="?: f56 f74 f73"/>
            <a:gd name="f85" fmla="?: f56 f73 f74"/>
            <a:gd name="f86" fmla="?: f57 f72 f71"/>
            <a:gd name="f87" fmla="?: f42 f78 f79"/>
            <a:gd name="f88" fmla="?: f42 f76 f77"/>
            <a:gd name="f89" fmla="*/ f80 3163 1"/>
            <a:gd name="f90" fmla="?: f53 f82 f83"/>
            <a:gd name="f91" fmla="?: f57 f85 f84"/>
            <a:gd name="f92" fmla="*/ f89 1 7636"/>
            <a:gd name="f93" fmla="+- f7 f92 0"/>
            <a:gd name="f94" fmla="+- f30 0 f92"/>
            <a:gd name="f95" fmla="+- f31 0 f92"/>
            <a:gd name="f96" fmla="*/ f93 f29 1"/>
            <a:gd name="f97" fmla="*/ f94 f29 1"/>
            <a:gd name="f98" fmla="*/ f95 f29 1"/>
          </a:gdLst>
          <a:ahLst>
            <a:ahXY gdRefX="f0" minX="f7" maxX="f10">
              <a:pos x="f36" y="f37"/>
            </a:ahXY>
          </a:ahLst>
          <a:cxnLst>
            <a:cxn ang="3cd4">
              <a:pos x="hc" y="t"/>
            </a:cxn>
            <a:cxn ang="0">
              <a:pos x="r" y="vc"/>
            </a:cxn>
            <a:cxn ang="cd4">
              <a:pos x="hc" y="b"/>
            </a:cxn>
            <a:cxn ang="cd2">
              <a:pos x="l" y="vc"/>
            </a:cxn>
          </a:cxnLst>
          <a:rect l="f96" t="f96" r="f97" b="f98"/>
          <a:pathLst>
            <a:path>
              <a:moveTo>
                <a:pt x="f38" y="f37"/>
              </a:moveTo>
              <a:arcTo wR="f47" hR="f48" stAng="f81" swAng="f64"/>
              <a:lnTo>
                <a:pt x="f37" y="f44"/>
              </a:lnTo>
              <a:arcTo wR="f48" hR="f65" stAng="f90" swAng="f68"/>
              <a:lnTo>
                <a:pt x="f45" y="f39"/>
              </a:lnTo>
              <a:arcTo wR="f69" hR="f70" stAng="f91" swAng="f86"/>
              <a:lnTo>
                <a:pt x="f40" y="f38"/>
              </a:lnTo>
              <a:arcTo wR="f75" hR="f47" stAng="f87" swAng="f88"/>
              <a:close/>
            </a:path>
          </a:pathLst>
        </a:custGeom>
        <a:ln/>
        <a:effectLst>
          <a:innerShdw blurRad="63500" dist="50800" dir="2700000">
            <a:prstClr val="black">
              <a:alpha val="50000"/>
            </a:prstClr>
          </a:innerShdw>
        </a:effectLst>
      </xdr:spPr>
      <xdr:style>
        <a:lnRef idx="1">
          <a:schemeClr val="accent4"/>
        </a:lnRef>
        <a:fillRef idx="2">
          <a:schemeClr val="accent4"/>
        </a:fillRef>
        <a:effectRef idx="1">
          <a:schemeClr val="accent4"/>
        </a:effectRef>
        <a:fontRef idx="minor">
          <a:schemeClr val="dk1"/>
        </a:fontRef>
      </xdr:style>
      <xdr:txBody>
        <a:bodyPr vert="horz" wrap="square" lIns="27432" tIns="22860" rIns="0" bIns="0" anchor="ctr" anchorCtr="1" compatLnSpc="0"/>
        <a:lstStyle/>
        <a:p>
          <a:pPr algn="l" rtl="0" fontAlgn="auto" hangingPunct="1"/>
          <a:r>
            <a:rPr lang="en-AU" sz="1100" b="0" i="0" baseline="0">
              <a:solidFill>
                <a:schemeClr val="dk1"/>
              </a:solidFill>
              <a:effectLst/>
              <a:latin typeface="+mn-lt"/>
              <a:ea typeface="+mn-ea"/>
              <a:cs typeface="+mn-cs"/>
            </a:rPr>
            <a:t>Citation: Lopez M.B., Ekonomou A., Eckard R., Kotz P. (2025). A Greenhouse Accounting Framework for Dairy properties based on the Australian National Greenhouse Gas Inventory methodology. Updated March 2025 http://piccc.org.au/Tools</a:t>
          </a:r>
          <a:endParaRPr lang="en-AU" sz="1200">
            <a:effectLst/>
          </a:endParaRPr>
        </a:p>
      </xdr:txBody>
    </xdr:sp>
    <xdr:clientData/>
  </xdr:oneCellAnchor>
  <xdr:twoCellAnchor editAs="oneCell">
    <xdr:from>
      <xdr:col>7</xdr:col>
      <xdr:colOff>1397000</xdr:colOff>
      <xdr:row>33</xdr:row>
      <xdr:rowOff>177800</xdr:rowOff>
    </xdr:from>
    <xdr:to>
      <xdr:col>10</xdr:col>
      <xdr:colOff>127000</xdr:colOff>
      <xdr:row>37</xdr:row>
      <xdr:rowOff>36926</xdr:rowOff>
    </xdr:to>
    <xdr:pic>
      <xdr:nvPicPr>
        <xdr:cNvPr id="8" name="Picture 7">
          <a:extLst>
            <a:ext uri="{FF2B5EF4-FFF2-40B4-BE49-F238E27FC236}">
              <a16:creationId xmlns:a16="http://schemas.microsoft.com/office/drawing/2014/main" id="{0D5FA9A1-B10F-3243-A0C2-AE5067CF32C6}"/>
            </a:ext>
          </a:extLst>
        </xdr:cNvPr>
        <xdr:cNvPicPr>
          <a:picLocks noChangeAspect="1"/>
        </xdr:cNvPicPr>
      </xdr:nvPicPr>
      <xdr:blipFill>
        <a:blip xmlns:r="http://schemas.openxmlformats.org/officeDocument/2006/relationships" r:embed="rId5"/>
        <a:stretch>
          <a:fillRect/>
        </a:stretch>
      </xdr:blipFill>
      <xdr:spPr>
        <a:xfrm>
          <a:off x="12217400" y="6985000"/>
          <a:ext cx="2997200" cy="6719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749300</xdr:colOff>
          <xdr:row>2</xdr:row>
          <xdr:rowOff>12700</xdr:rowOff>
        </xdr:from>
        <xdr:to>
          <xdr:col>5</xdr:col>
          <xdr:colOff>50800</xdr:colOff>
          <xdr:row>3</xdr:row>
          <xdr:rowOff>76200</xdr:rowOff>
        </xdr:to>
        <xdr:sp macro="" textlink="">
          <xdr:nvSpPr>
            <xdr:cNvPr id="543800" name="Drop Down 56" hidden="1">
              <a:extLst>
                <a:ext uri="{63B3BB69-23CF-44E3-9099-C40C66FF867C}">
                  <a14:compatExt spid="_x0000_s543800"/>
                </a:ext>
                <a:ext uri="{FF2B5EF4-FFF2-40B4-BE49-F238E27FC236}">
                  <a16:creationId xmlns:a16="http://schemas.microsoft.com/office/drawing/2014/main" id="{00000000-0008-0000-0100-0000384C08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89</xdr:row>
          <xdr:rowOff>165100</xdr:rowOff>
        </xdr:from>
        <xdr:to>
          <xdr:col>4</xdr:col>
          <xdr:colOff>12700</xdr:colOff>
          <xdr:row>91</xdr:row>
          <xdr:rowOff>38100</xdr:rowOff>
        </xdr:to>
        <xdr:sp macro="" textlink="">
          <xdr:nvSpPr>
            <xdr:cNvPr id="543816" name="Drop Down 72" hidden="1">
              <a:extLst>
                <a:ext uri="{63B3BB69-23CF-44E3-9099-C40C66FF867C}">
                  <a14:compatExt spid="_x0000_s543816"/>
                </a:ext>
                <a:ext uri="{FF2B5EF4-FFF2-40B4-BE49-F238E27FC236}">
                  <a16:creationId xmlns:a16="http://schemas.microsoft.com/office/drawing/2014/main" id="{00000000-0008-0000-0100-0000484C08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3</xdr:row>
          <xdr:rowOff>177800</xdr:rowOff>
        </xdr:from>
        <xdr:to>
          <xdr:col>5</xdr:col>
          <xdr:colOff>76200</xdr:colOff>
          <xdr:row>5</xdr:row>
          <xdr:rowOff>25400</xdr:rowOff>
        </xdr:to>
        <xdr:sp macro="" textlink="">
          <xdr:nvSpPr>
            <xdr:cNvPr id="543818" name="Drop Down 74" hidden="1">
              <a:extLst>
                <a:ext uri="{63B3BB69-23CF-44E3-9099-C40C66FF867C}">
                  <a14:compatExt spid="_x0000_s543818"/>
                </a:ext>
                <a:ext uri="{FF2B5EF4-FFF2-40B4-BE49-F238E27FC236}">
                  <a16:creationId xmlns:a16="http://schemas.microsoft.com/office/drawing/2014/main" id="{00000000-0008-0000-0100-00004A4C08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5</xdr:row>
          <xdr:rowOff>165100</xdr:rowOff>
        </xdr:from>
        <xdr:to>
          <xdr:col>5</xdr:col>
          <xdr:colOff>76200</xdr:colOff>
          <xdr:row>7</xdr:row>
          <xdr:rowOff>12700</xdr:rowOff>
        </xdr:to>
        <xdr:sp macro="" textlink="">
          <xdr:nvSpPr>
            <xdr:cNvPr id="543836" name="Drop Down 92" hidden="1">
              <a:extLst>
                <a:ext uri="{63B3BB69-23CF-44E3-9099-C40C66FF867C}">
                  <a14:compatExt spid="_x0000_s543836"/>
                </a:ext>
                <a:ext uri="{FF2B5EF4-FFF2-40B4-BE49-F238E27FC236}">
                  <a16:creationId xmlns:a16="http://schemas.microsoft.com/office/drawing/2014/main" id="{00000000-0008-0000-0100-00005C4C08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10</xdr:col>
      <xdr:colOff>1291167</xdr:colOff>
      <xdr:row>14</xdr:row>
      <xdr:rowOff>10584</xdr:rowOff>
    </xdr:from>
    <xdr:to>
      <xdr:col>14</xdr:col>
      <xdr:colOff>79531</xdr:colOff>
      <xdr:row>41</xdr:row>
      <xdr:rowOff>141666</xdr:rowOff>
    </xdr:to>
    <xdr:pic>
      <xdr:nvPicPr>
        <xdr:cNvPr id="3" name="Picture 2">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65417" y="3608917"/>
          <a:ext cx="6588281" cy="53698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456785</xdr:colOff>
      <xdr:row>25</xdr:row>
      <xdr:rowOff>35719</xdr:rowOff>
    </xdr:from>
    <xdr:to>
      <xdr:col>13</xdr:col>
      <xdr:colOff>39384</xdr:colOff>
      <xdr:row>116</xdr:row>
      <xdr:rowOff>179917</xdr:rowOff>
    </xdr:to>
    <xdr:pic>
      <xdr:nvPicPr>
        <xdr:cNvPr id="4" name="Picture 3">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43285" y="5667375"/>
          <a:ext cx="6916849" cy="17479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25</xdr:row>
      <xdr:rowOff>39689</xdr:rowOff>
    </xdr:from>
    <xdr:to>
      <xdr:col>6</xdr:col>
      <xdr:colOff>439851</xdr:colOff>
      <xdr:row>99</xdr:row>
      <xdr:rowOff>114037</xdr:rowOff>
    </xdr:to>
    <xdr:pic>
      <xdr:nvPicPr>
        <xdr:cNvPr id="5" name="Picture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671345"/>
          <a:ext cx="6726351" cy="1417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982663</xdr:colOff>
      <xdr:row>73</xdr:row>
      <xdr:rowOff>120651</xdr:rowOff>
    </xdr:from>
    <xdr:to>
      <xdr:col>6</xdr:col>
      <xdr:colOff>1207618</xdr:colOff>
      <xdr:row>98</xdr:row>
      <xdr:rowOff>85727</xdr:rowOff>
    </xdr:to>
    <xdr:pic>
      <xdr:nvPicPr>
        <xdr:cNvPr id="2" name="Picture 1" descr="Table&#10;&#10;Description automatically generated">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5468938" y="26090564"/>
          <a:ext cx="4632325" cy="4013201"/>
        </a:xfrm>
        <a:prstGeom prst="rect">
          <a:avLst/>
        </a:prstGeom>
      </xdr:spPr>
    </xdr:pic>
    <xdr:clientData/>
  </xdr:twoCellAnchor>
  <xdr:twoCellAnchor editAs="oneCell">
    <xdr:from>
      <xdr:col>1</xdr:col>
      <xdr:colOff>297658</xdr:colOff>
      <xdr:row>73</xdr:row>
      <xdr:rowOff>124860</xdr:rowOff>
    </xdr:from>
    <xdr:to>
      <xdr:col>3</xdr:col>
      <xdr:colOff>1026317</xdr:colOff>
      <xdr:row>98</xdr:row>
      <xdr:rowOff>124986</xdr:rowOff>
    </xdr:to>
    <xdr:pic>
      <xdr:nvPicPr>
        <xdr:cNvPr id="3" name="Picture 2" descr="Graphical user interface&#10;&#10;Description automatically generated with low confidence">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297658" y="26094773"/>
          <a:ext cx="5072058" cy="4048251"/>
        </a:xfrm>
        <a:prstGeom prst="rect">
          <a:avLst/>
        </a:prstGeom>
      </xdr:spPr>
    </xdr:pic>
    <xdr:clientData/>
  </xdr:twoCellAnchor>
  <xdr:twoCellAnchor editAs="oneCell">
    <xdr:from>
      <xdr:col>8</xdr:col>
      <xdr:colOff>348936</xdr:colOff>
      <xdr:row>32</xdr:row>
      <xdr:rowOff>0</xdr:rowOff>
    </xdr:from>
    <xdr:to>
      <xdr:col>11</xdr:col>
      <xdr:colOff>2183757</xdr:colOff>
      <xdr:row>64</xdr:row>
      <xdr:rowOff>67876</xdr:rowOff>
    </xdr:to>
    <xdr:pic>
      <xdr:nvPicPr>
        <xdr:cNvPr id="4" name="Picture 3">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090495" y="5997921"/>
          <a:ext cx="6094413" cy="6105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31</xdr:row>
      <xdr:rowOff>0</xdr:rowOff>
    </xdr:from>
    <xdr:to>
      <xdr:col>23</xdr:col>
      <xdr:colOff>447911</xdr:colOff>
      <xdr:row>55</xdr:row>
      <xdr:rowOff>1153</xdr:rowOff>
    </xdr:to>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8031485" y="5997921"/>
          <a:ext cx="7618413" cy="4773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31</xdr:row>
      <xdr:rowOff>0</xdr:rowOff>
    </xdr:from>
    <xdr:to>
      <xdr:col>38</xdr:col>
      <xdr:colOff>9615</xdr:colOff>
      <xdr:row>79</xdr:row>
      <xdr:rowOff>27945</xdr:rowOff>
    </xdr:to>
    <xdr:pic>
      <xdr:nvPicPr>
        <xdr:cNvPr id="6" name="Picture 5">
          <a:extLst>
            <a:ext uri="{FF2B5EF4-FFF2-40B4-BE49-F238E27FC236}">
              <a16:creationId xmlns:a16="http://schemas.microsoft.com/office/drawing/2014/main" id="{00000000-0008-0000-0B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5830668" y="5997921"/>
          <a:ext cx="8858780" cy="8851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INTAG/Users/Major%20Clients/MLA/7947%20-%20Beef%20and%20Lamb%20Export%20to%20the%20USA%20-%20LCA%20Study/04%20-%20Site%20Data/Knudsen%20-%20Auburn/7463%20LCI%20data%20model%20-%20Bonner_v4.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SA45/SharedDocs/Public%204/Major%20Clients/MLA/6312%20-%20FLOT.328%20%20%20Feedlot%20Sustainability/Feedlot%20Survey%20output%20(FSA2)/Cargill%20Jindalee/6312%20Feedlot%20System%20Analysis%20-%20Cargill%20Jindalee%202002.xls?69EE8046" TargetMode="External"/><Relationship Id="rId1" Type="http://schemas.openxmlformats.org/officeDocument/2006/relationships/externalLinkPath" Target="file:///69EE8046/6312%20Feedlot%20System%20Analysis%20-%20Cargill%20Jindalee%202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nnab/Downloads/SB-GAFv1.4%20(1).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1INTAG/Users/madel/OneDrive/Literature%20Files/GHG%20literature/NIR%20Livestock%20review%202014/data/MMS%20and%20EF%20spreadsheet%20-%20all%20industries%20Draft%20v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Nas/media/Annie%20Chan/Sun%20Extract%20templates/Geoff%20Kingston's%20Reports/Sales%20Report%20by%20Loc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1INTAG/Users/madel/OneDrive/Literature%20Files/GHG%20literature/NIR%20Livestock%20review%202014/data/old/8199%20MMS%20and%20EF%20spreadsheet%20-%20all%20industries%20Draft%20(14_06_1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ntegrityagandenvironment-my.sharepoint.com/R&amp;D%20Client%20Files/MLA%20Extensive/1155%20-%20MLA%20-%20Carbon%20Account%20Producer%20Workshops/Workshop%20materials/HM%20Calculator%202%200%20UNLOCKED%20(2)%20clea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reeder LCI"/>
      <sheetName val="Index"/>
      <sheetName val="Backgrounding Cattle LCI"/>
      <sheetName val="Finisher Cattle LCI"/>
      <sheetName val="Whole Farm LCI"/>
      <sheetName val="LCI M3 Output"/>
      <sheetName val="1 - Contact Details &amp; Farm Data"/>
      <sheetName val="Purchased Inputs"/>
      <sheetName val="Machinery Inventory"/>
      <sheetName val="Transport"/>
      <sheetName val="Herd Structure"/>
      <sheetName val="Breedstock Inventory"/>
      <sheetName val="2 - Input Livestock_Beef Cattle"/>
      <sheetName val="Feed Properties and Feed Intake"/>
      <sheetName val="4-Beef Grazing Enteric Methane"/>
      <sheetName val="4 - Beef Grazing Faecal GHG"/>
      <sheetName val="3 - Energy Calculation"/>
      <sheetName val="Beef Constants"/>
      <sheetName val="3 - Water Use"/>
      <sheetName val="Energy waste Calculations"/>
      <sheetName val="cfg"/>
      <sheetName val="Energy Factors"/>
      <sheetName val="3 - Energy and Waste Factors"/>
      <sheetName val="Nitrous Oxide - Soils&amp;fert"/>
      <sheetName val="4 - Input Livestock_Sheep"/>
      <sheetName val="4 - Sheep Enteric Methane"/>
      <sheetName val="4 - Sheep N2O"/>
      <sheetName val="4 - Sheep Constants"/>
      <sheetName val="5 - Input Dairy Cattle"/>
      <sheetName val="5 - Dairy Enteric Methane"/>
      <sheetName val="5 - Dairy Fecal Methane"/>
      <sheetName val="5 - Dairy Cattle Constants"/>
      <sheetName val="6 - Input Livestock_Pigs"/>
      <sheetName val="6 - Pigs Enteric Methane"/>
      <sheetName val="6 - Pig Constants"/>
      <sheetName val="6- Input Transport"/>
      <sheetName val="8 - Staff"/>
      <sheetName val="10 - Energy Usage"/>
      <sheetName val="10b - Energy Use &amp; GHG"/>
      <sheetName val="Cropping Input"/>
      <sheetName val="2 - Climate - Staff"/>
      <sheetName val="13 - Assumptions"/>
      <sheetName val="16b - Crop Nutrient analysis"/>
      <sheetName val="Enteric Methane"/>
      <sheetName val="Manure Methane"/>
      <sheetName val="Intensive Livestock"/>
      <sheetName val="Carbon Sequestration"/>
      <sheetName val="Water storage loss"/>
      <sheetName val="Land Use Change and Vegetation"/>
      <sheetName val="Nutrient data"/>
      <sheetName val="Nutrient Balance"/>
      <sheetName val="Pasture N2O &amp; Savannah Burning"/>
      <sheetName val="Acidification Potential"/>
      <sheetName val="Acidification data"/>
      <sheetName val="Soil Erosion Potential"/>
      <sheetName val="Nutrient &amp; Soil Loss Inventory"/>
      <sheetName val="Methane &amp; Carbon Inventory"/>
      <sheetName val="Lit Values_Production"/>
      <sheetName val="DCC GHG Appendix D"/>
    </sheetNames>
    <sheetDataSet>
      <sheetData sheetId="0">
        <row r="80">
          <cell r="E80">
            <v>6283.0607724136244</v>
          </cell>
        </row>
      </sheetData>
      <sheetData sheetId="1"/>
      <sheetData sheetId="2">
        <row r="85">
          <cell r="E85">
            <v>2568.0150688926815</v>
          </cell>
        </row>
      </sheetData>
      <sheetData sheetId="3">
        <row r="75">
          <cell r="E75">
            <v>2328.8245907843789</v>
          </cell>
        </row>
      </sheetData>
      <sheetData sheetId="4"/>
      <sheetData sheetId="5"/>
      <sheetData sheetId="6">
        <row r="8">
          <cell r="B8">
            <v>7333</v>
          </cell>
        </row>
        <row r="69">
          <cell r="C69">
            <v>0</v>
          </cell>
        </row>
        <row r="120">
          <cell r="C120">
            <v>0.54749818818664697</v>
          </cell>
        </row>
        <row r="121">
          <cell r="C121">
            <v>0.2381520859290211</v>
          </cell>
        </row>
        <row r="122">
          <cell r="C122">
            <v>0.21434972588433193</v>
          </cell>
        </row>
      </sheetData>
      <sheetData sheetId="7"/>
      <sheetData sheetId="8"/>
      <sheetData sheetId="9">
        <row r="15">
          <cell r="L15" t="str">
            <v>?</v>
          </cell>
        </row>
      </sheetData>
      <sheetData sheetId="10"/>
      <sheetData sheetId="11">
        <row r="45">
          <cell r="AH45">
            <v>3410</v>
          </cell>
        </row>
      </sheetData>
      <sheetData sheetId="12"/>
      <sheetData sheetId="13">
        <row r="13">
          <cell r="B13">
            <v>9.6796751776710384</v>
          </cell>
        </row>
      </sheetData>
      <sheetData sheetId="14">
        <row r="7">
          <cell r="B7" t="str">
            <v>Cows &gt;3</v>
          </cell>
        </row>
      </sheetData>
      <sheetData sheetId="15">
        <row r="247">
          <cell r="M247">
            <v>66.257828905906777</v>
          </cell>
        </row>
      </sheetData>
      <sheetData sheetId="16">
        <row r="56">
          <cell r="C56">
            <v>3</v>
          </cell>
        </row>
        <row r="57">
          <cell r="C57">
            <v>3</v>
          </cell>
        </row>
      </sheetData>
      <sheetData sheetId="17">
        <row r="68">
          <cell r="A68" t="str">
            <v>NSW/ACT</v>
          </cell>
        </row>
        <row r="69">
          <cell r="A69" t="str">
            <v>TAS</v>
          </cell>
        </row>
        <row r="70">
          <cell r="A70" t="str">
            <v>SW WA</v>
          </cell>
        </row>
        <row r="71">
          <cell r="A71" t="str">
            <v>Pilbara</v>
          </cell>
        </row>
        <row r="72">
          <cell r="A72" t="str">
            <v>Kimberley</v>
          </cell>
        </row>
        <row r="73">
          <cell r="A73" t="str">
            <v>SA</v>
          </cell>
        </row>
        <row r="74">
          <cell r="A74" t="str">
            <v>VIC</v>
          </cell>
        </row>
        <row r="75">
          <cell r="A75" t="str">
            <v>QLD</v>
          </cell>
        </row>
        <row r="76">
          <cell r="A76" t="str">
            <v>NT</v>
          </cell>
        </row>
      </sheetData>
      <sheetData sheetId="18">
        <row r="164">
          <cell r="F164">
            <v>0.41666666666666669</v>
          </cell>
        </row>
      </sheetData>
      <sheetData sheetId="19">
        <row r="3">
          <cell r="B3" t="str">
            <v>GJ (Gigajoules)</v>
          </cell>
        </row>
        <row r="4">
          <cell r="B4" t="str">
            <v>GWh (GigaWattHours)</v>
          </cell>
        </row>
        <row r="5">
          <cell r="B5" t="str">
            <v>kWh (KiloWattHours)</v>
          </cell>
        </row>
        <row r="6">
          <cell r="B6" t="str">
            <v>MJ (Megajoules)</v>
          </cell>
        </row>
        <row r="7">
          <cell r="B7" t="str">
            <v>MWh (MegaWattHours)</v>
          </cell>
        </row>
        <row r="8">
          <cell r="B8" t="str">
            <v>Wh (WattHours)</v>
          </cell>
        </row>
        <row r="11">
          <cell r="B11" t="str">
            <v>GJ (Gigajoules)</v>
          </cell>
        </row>
        <row r="12">
          <cell r="B12" t="str">
            <v>J (Joules)</v>
          </cell>
        </row>
        <row r="13">
          <cell r="B13" t="str">
            <v>KJ (Kilojoules)</v>
          </cell>
        </row>
        <row r="14">
          <cell r="B14" t="str">
            <v>MJ (Megajoules)</v>
          </cell>
        </row>
        <row r="15">
          <cell r="B15" t="str">
            <v>PJ (Petajoules)</v>
          </cell>
        </row>
        <row r="16">
          <cell r="B16" t="str">
            <v>TJ (Terajoules)</v>
          </cell>
        </row>
        <row r="19">
          <cell r="B19" t="str">
            <v xml:space="preserve"> hL (hectolitres)</v>
          </cell>
        </row>
        <row r="20">
          <cell r="B20" t="str">
            <v xml:space="preserve"> kL (kilolitres)</v>
          </cell>
        </row>
        <row r="21">
          <cell r="B21" t="str">
            <v xml:space="preserve"> L (Litres)</v>
          </cell>
        </row>
        <row r="22">
          <cell r="B22" t="str">
            <v>m3 (cubic metres)</v>
          </cell>
        </row>
        <row r="23">
          <cell r="B23" t="str">
            <v>ML (Megalitres)</v>
          </cell>
        </row>
        <row r="26">
          <cell r="B26" t="str">
            <v>g (grams)</v>
          </cell>
        </row>
        <row r="27">
          <cell r="B27" t="str">
            <v>kg (kilograms)</v>
          </cell>
        </row>
        <row r="28">
          <cell r="B28" t="str">
            <v>kt (kilotonnes)</v>
          </cell>
        </row>
        <row r="29">
          <cell r="B29" t="str">
            <v>Mt (Megatonnes)</v>
          </cell>
        </row>
        <row r="30">
          <cell r="B30" t="str">
            <v>t (tonnes)</v>
          </cell>
        </row>
      </sheetData>
      <sheetData sheetId="20"/>
      <sheetData sheetId="21">
        <row r="77">
          <cell r="B77" t="str">
            <v>ACT</v>
          </cell>
        </row>
        <row r="78">
          <cell r="B78" t="str">
            <v>NSW</v>
          </cell>
        </row>
        <row r="79">
          <cell r="B79" t="str">
            <v>NT</v>
          </cell>
        </row>
        <row r="80">
          <cell r="B80" t="str">
            <v>QLD</v>
          </cell>
        </row>
        <row r="81">
          <cell r="B81" t="str">
            <v>SA</v>
          </cell>
        </row>
        <row r="82">
          <cell r="B82" t="str">
            <v>TAS</v>
          </cell>
        </row>
        <row r="83">
          <cell r="B83" t="str">
            <v>VIC</v>
          </cell>
        </row>
        <row r="84">
          <cell r="B84" t="str">
            <v>WA</v>
          </cell>
        </row>
      </sheetData>
      <sheetData sheetId="22"/>
      <sheetData sheetId="23"/>
      <sheetData sheetId="24"/>
      <sheetData sheetId="25"/>
      <sheetData sheetId="26"/>
      <sheetData sheetId="27"/>
      <sheetData sheetId="28"/>
      <sheetData sheetId="29"/>
      <sheetData sheetId="30"/>
      <sheetData sheetId="31">
        <row r="45">
          <cell r="D45" t="str">
            <v>NSW/ACT</v>
          </cell>
        </row>
        <row r="46">
          <cell r="D46" t="str">
            <v>TAS</v>
          </cell>
        </row>
        <row r="47">
          <cell r="D47" t="str">
            <v>WA</v>
          </cell>
        </row>
        <row r="48">
          <cell r="D48" t="str">
            <v>SA</v>
          </cell>
        </row>
        <row r="49">
          <cell r="D49" t="str">
            <v>VIC</v>
          </cell>
        </row>
        <row r="50">
          <cell r="D50" t="str">
            <v>QLD</v>
          </cell>
        </row>
        <row r="51">
          <cell r="D51" t="str">
            <v>NT</v>
          </cell>
        </row>
      </sheetData>
      <sheetData sheetId="32"/>
      <sheetData sheetId="33"/>
      <sheetData sheetId="34"/>
      <sheetData sheetId="35"/>
      <sheetData sheetId="36"/>
      <sheetData sheetId="37"/>
      <sheetData sheetId="38"/>
      <sheetData sheetId="39"/>
      <sheetData sheetId="40"/>
      <sheetData sheetId="41">
        <row r="32">
          <cell r="D32">
            <v>0.8</v>
          </cell>
        </row>
        <row r="40">
          <cell r="B40">
            <v>0.85</v>
          </cell>
          <cell r="C40">
            <v>0.7</v>
          </cell>
          <cell r="D40">
            <v>0.5</v>
          </cell>
        </row>
        <row r="46">
          <cell r="A46" t="str">
            <v>Cotton</v>
          </cell>
          <cell r="B46" t="str">
            <v>Barley Grain</v>
          </cell>
        </row>
        <row r="47">
          <cell r="A47" t="str">
            <v>Maize Grain</v>
          </cell>
          <cell r="B47" t="str">
            <v>Chickpea</v>
          </cell>
        </row>
        <row r="48">
          <cell r="A48" t="str">
            <v>Millet Grain</v>
          </cell>
          <cell r="B48" t="str">
            <v>Cowpea</v>
          </cell>
        </row>
        <row r="49">
          <cell r="A49" t="str">
            <v>Navy Beans</v>
          </cell>
          <cell r="B49" t="str">
            <v>Faba Beans</v>
          </cell>
        </row>
        <row r="50">
          <cell r="A50" t="str">
            <v>Sorghum Grain</v>
          </cell>
          <cell r="B50" t="str">
            <v>Lupins</v>
          </cell>
        </row>
        <row r="51">
          <cell r="A51" t="str">
            <v>Maize Grain + Straw</v>
          </cell>
          <cell r="B51" t="str">
            <v>Oat Grain</v>
          </cell>
        </row>
        <row r="52">
          <cell r="A52" t="str">
            <v>Sorghum Grain + Straw</v>
          </cell>
          <cell r="B52" t="str">
            <v>Pigeon Peas</v>
          </cell>
        </row>
        <row r="53">
          <cell r="A53" t="str">
            <v>Alfal/Lucerne Hay</v>
          </cell>
          <cell r="B53" t="str">
            <v>Rice</v>
          </cell>
        </row>
        <row r="54">
          <cell r="A54" t="str">
            <v>Alfal/Lucerne Silage</v>
          </cell>
          <cell r="B54" t="str">
            <v>Rye Grain</v>
          </cell>
        </row>
        <row r="55">
          <cell r="A55" t="str">
            <v>Grass Hay</v>
          </cell>
          <cell r="B55" t="str">
            <v>Tricale Grain</v>
          </cell>
        </row>
        <row r="56">
          <cell r="A56" t="str">
            <v>Maize Hay</v>
          </cell>
          <cell r="B56" t="str">
            <v>Wheat Grain</v>
          </cell>
        </row>
        <row r="57">
          <cell r="A57" t="str">
            <v>Maize Silage</v>
          </cell>
          <cell r="B57" t="str">
            <v>Barley Grain + Straw</v>
          </cell>
        </row>
        <row r="58">
          <cell r="A58" t="str">
            <v>Sorghum Hay</v>
          </cell>
          <cell r="B58" t="str">
            <v>Oat Grain + Straw</v>
          </cell>
        </row>
        <row r="59">
          <cell r="A59" t="str">
            <v>Sorghum Silage</v>
          </cell>
          <cell r="B59" t="str">
            <v>Triticale Grain + Straw</v>
          </cell>
        </row>
        <row r="60">
          <cell r="A60" t="str">
            <v>Dryland Pasture Cut</v>
          </cell>
          <cell r="B60" t="str">
            <v>Wheat Grain + Straw</v>
          </cell>
        </row>
        <row r="61">
          <cell r="A61" t="str">
            <v>Irrigated Pasture Cut</v>
          </cell>
          <cell r="B61" t="str">
            <v>Alfal/Lucerne Hay</v>
          </cell>
        </row>
        <row r="62">
          <cell r="B62" t="str">
            <v>Alfal/Lucerne Silage</v>
          </cell>
        </row>
        <row r="63">
          <cell r="B63" t="str">
            <v>Barley Hay</v>
          </cell>
          <cell r="D63" t="str">
            <v>Grain</v>
          </cell>
        </row>
        <row r="64">
          <cell r="B64" t="str">
            <v>Barley Silage</v>
          </cell>
          <cell r="D64" t="str">
            <v>Hay</v>
          </cell>
        </row>
        <row r="65">
          <cell r="B65" t="str">
            <v>Grass Hay</v>
          </cell>
          <cell r="D65" t="str">
            <v>Grain + Straw</v>
          </cell>
        </row>
        <row r="66">
          <cell r="B66" t="str">
            <v>Oat Hay</v>
          </cell>
          <cell r="D66" t="str">
            <v>Silage</v>
          </cell>
        </row>
        <row r="67">
          <cell r="B67" t="str">
            <v xml:space="preserve">Oaten Silage </v>
          </cell>
          <cell r="D67" t="str">
            <v>Other</v>
          </cell>
        </row>
        <row r="68">
          <cell r="B68" t="str">
            <v>Pasture Silage</v>
          </cell>
        </row>
        <row r="69">
          <cell r="B69" t="str">
            <v>Wheat Hay</v>
          </cell>
        </row>
        <row r="70">
          <cell r="B70" t="str">
            <v>Wheat Silage</v>
          </cell>
        </row>
        <row r="71">
          <cell r="B71" t="str">
            <v>Dryland Pasture Cut</v>
          </cell>
        </row>
        <row r="72">
          <cell r="B72" t="str">
            <v>Irrigated Pasture Cut</v>
          </cell>
        </row>
        <row r="76">
          <cell r="A76" t="str">
            <v>Uncleared forest - native pasture</v>
          </cell>
        </row>
        <row r="77">
          <cell r="A77" t="str">
            <v>Cleared forest - native pasture</v>
          </cell>
        </row>
        <row r="78">
          <cell r="A78" t="str">
            <v>Cleared scrub - native pasture</v>
          </cell>
        </row>
        <row r="79">
          <cell r="A79" t="str">
            <v>Native pasture</v>
          </cell>
        </row>
        <row r="80">
          <cell r="A80" t="str">
            <v>Sown pasture</v>
          </cell>
        </row>
        <row r="81">
          <cell r="A81" t="str">
            <v>Forage Crop - eg oats</v>
          </cell>
        </row>
      </sheetData>
      <sheetData sheetId="42"/>
      <sheetData sheetId="43"/>
      <sheetData sheetId="44"/>
      <sheetData sheetId="45"/>
      <sheetData sheetId="46"/>
      <sheetData sheetId="47">
        <row r="24">
          <cell r="R24">
            <v>20279599.440000005</v>
          </cell>
        </row>
      </sheetData>
      <sheetData sheetId="48"/>
      <sheetData sheetId="49"/>
      <sheetData sheetId="50">
        <row r="131">
          <cell r="H131">
            <v>2.8800000000000006E-2</v>
          </cell>
        </row>
      </sheetData>
      <sheetData sheetId="51">
        <row r="17">
          <cell r="F17">
            <v>12.236000000000001</v>
          </cell>
        </row>
      </sheetData>
      <sheetData sheetId="52"/>
      <sheetData sheetId="53"/>
      <sheetData sheetId="54"/>
      <sheetData sheetId="55"/>
      <sheetData sheetId="56"/>
      <sheetData sheetId="57"/>
      <sheetData sheetId="5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Contact Details"/>
      <sheetName val="2a - Climate"/>
      <sheetName val="2b - Site &amp; Farm Data (S)"/>
      <sheetName val="3a - Feedlot Design"/>
      <sheetName val="3b - Feedlot Design (S)"/>
      <sheetName val="4a - Herd Data"/>
      <sheetName val="4b - Herd Data (S)"/>
      <sheetName val="4c - Livestock Transport"/>
      <sheetName val="5a - Feed Intake"/>
      <sheetName val="5b - Ration Components DM"/>
      <sheetName val="5b - Ration Components DM ASFED"/>
      <sheetName val="5b - Ration Components ASFED"/>
      <sheetName val="5c - Ingredient Analysis"/>
      <sheetName val="5d - Daily Commodity Use"/>
      <sheetName val="5e - Annual Commodity Use"/>
      <sheetName val="5f - Annual Commodity Use (S)"/>
      <sheetName val="5g - Feed Storage &amp; prep (S)"/>
      <sheetName val="5h - Feed Storage &amp; prep "/>
      <sheetName val="5i - Damp Analysis"/>
      <sheetName val="5j - Commodity Trans"/>
      <sheetName val="6 - Staff (S)"/>
      <sheetName val="8a - Water - Drinking - Total"/>
      <sheetName val="8b - Water - Sundry"/>
      <sheetName val="8c - Water (S)"/>
      <sheetName val="9a - Energy Usage (S)"/>
      <sheetName val="9b - Energy Use &amp; GHG"/>
      <sheetName val="Total GHG emissions"/>
      <sheetName val="10a - Manure Output"/>
      <sheetName val="10b - Manure Prodn"/>
      <sheetName val="10c - Solid Waste (S)"/>
      <sheetName val="11a - Hydrology"/>
      <sheetName val="11b - Liquid Waste (S)"/>
      <sheetName val="12 - Ag Chemical Use (S)"/>
      <sheetName val="13 - Environ Management (S)"/>
      <sheetName val="14 - Assumptions"/>
      <sheetName val="15a - Pen - NPK Bal"/>
      <sheetName val="15b - Pen - NPK Graphs"/>
      <sheetName val="15c - Pen - NPK Graphs (2)"/>
      <sheetName val="NPIReport"/>
      <sheetName val="NPIReportingCat1"/>
      <sheetName val="NPIReportingCat2"/>
      <sheetName val="NPIReportingCat2Calcs"/>
      <sheetName val="NPIReportingCat3"/>
      <sheetName val="Enteric Methane"/>
      <sheetName val="Manure Methane"/>
      <sheetName val="Nitrogen Emissions"/>
      <sheetName val="13-Traffic"/>
      <sheetName val="14-Land Areas"/>
      <sheetName val="15-Land Appln"/>
      <sheetName val="16-BEEFBAL-MEDLI Comparison (1)"/>
      <sheetName val="17-BEEFBAL-MEDLI Comparison (2)"/>
      <sheetName val="18-BEEFBAL-MEDLI Comparison (3)"/>
    </sheetNames>
    <sheetDataSet>
      <sheetData sheetId="0"/>
      <sheetData sheetId="1">
        <row r="18">
          <cell r="D18">
            <v>310</v>
          </cell>
          <cell r="E18">
            <v>50</v>
          </cell>
        </row>
        <row r="19">
          <cell r="D19">
            <v>246.4</v>
          </cell>
          <cell r="E19">
            <v>41</v>
          </cell>
        </row>
        <row r="20">
          <cell r="D20">
            <v>192.2</v>
          </cell>
          <cell r="E20">
            <v>43</v>
          </cell>
        </row>
        <row r="21">
          <cell r="D21">
            <v>114</v>
          </cell>
          <cell r="E21">
            <v>46</v>
          </cell>
        </row>
        <row r="22">
          <cell r="D22">
            <v>68.2</v>
          </cell>
          <cell r="E22">
            <v>50</v>
          </cell>
        </row>
        <row r="23">
          <cell r="D23">
            <v>51</v>
          </cell>
          <cell r="E23">
            <v>52</v>
          </cell>
        </row>
        <row r="24">
          <cell r="D24">
            <v>55.8</v>
          </cell>
          <cell r="E24">
            <v>55</v>
          </cell>
        </row>
        <row r="25">
          <cell r="D25">
            <v>68.2</v>
          </cell>
          <cell r="E25">
            <v>53</v>
          </cell>
        </row>
        <row r="26">
          <cell r="D26">
            <v>93</v>
          </cell>
          <cell r="E26">
            <v>47</v>
          </cell>
        </row>
        <row r="27">
          <cell r="D27">
            <v>142.6</v>
          </cell>
          <cell r="E27">
            <v>56</v>
          </cell>
        </row>
        <row r="28">
          <cell r="D28">
            <v>213</v>
          </cell>
          <cell r="E28">
            <v>45</v>
          </cell>
        </row>
        <row r="29">
          <cell r="D29">
            <v>291.39999999999998</v>
          </cell>
          <cell r="E29">
            <v>44</v>
          </cell>
        </row>
      </sheetData>
      <sheetData sheetId="2"/>
      <sheetData sheetId="3">
        <row r="14">
          <cell r="E14">
            <v>381278.9992445276</v>
          </cell>
        </row>
        <row r="16">
          <cell r="E16">
            <v>300000</v>
          </cell>
        </row>
      </sheetData>
      <sheetData sheetId="4"/>
      <sheetData sheetId="5">
        <row r="22">
          <cell r="B22">
            <v>1.3741085097643851E-2</v>
          </cell>
          <cell r="C22">
            <v>1.0243930046974927E-2</v>
          </cell>
          <cell r="D22">
            <v>2E-3</v>
          </cell>
          <cell r="E22">
            <v>2E-3</v>
          </cell>
        </row>
        <row r="24">
          <cell r="B24">
            <v>26782</v>
          </cell>
          <cell r="C24">
            <v>17668</v>
          </cell>
          <cell r="D24">
            <v>0</v>
          </cell>
          <cell r="E24">
            <v>0</v>
          </cell>
        </row>
        <row r="25">
          <cell r="B25">
            <v>26413</v>
          </cell>
          <cell r="C25">
            <v>17487</v>
          </cell>
          <cell r="D25">
            <v>0</v>
          </cell>
          <cell r="E25">
            <v>0</v>
          </cell>
        </row>
        <row r="26">
          <cell r="B26">
            <v>369</v>
          </cell>
          <cell r="C26">
            <v>181</v>
          </cell>
          <cell r="D26">
            <v>0</v>
          </cell>
          <cell r="E26">
            <v>0</v>
          </cell>
        </row>
        <row r="33">
          <cell r="B33">
            <v>420</v>
          </cell>
          <cell r="C33">
            <v>340</v>
          </cell>
          <cell r="D33">
            <v>0</v>
          </cell>
        </row>
        <row r="37">
          <cell r="B37">
            <v>510.72</v>
          </cell>
          <cell r="C37">
            <v>387.25</v>
          </cell>
          <cell r="D37">
            <v>0</v>
          </cell>
          <cell r="E37">
            <v>0</v>
          </cell>
        </row>
      </sheetData>
      <sheetData sheetId="6"/>
      <sheetData sheetId="7"/>
      <sheetData sheetId="8">
        <row r="21">
          <cell r="B21">
            <v>112</v>
          </cell>
          <cell r="C21">
            <v>63</v>
          </cell>
          <cell r="D21">
            <v>1</v>
          </cell>
          <cell r="E21">
            <v>1</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Data summary"/>
      <sheetName val="Data input - beef"/>
      <sheetName val=" Data input - sheep"/>
      <sheetName val="Data input - vegetation"/>
      <sheetName val="Enteric fermentation - beef"/>
      <sheetName val="Enteric fermentation - sheep"/>
      <sheetName val="Manure management - beef"/>
      <sheetName val="Manure management - sheep"/>
      <sheetName val="Nitrous Oxide MMS - beef"/>
      <sheetName val="Nitrous Oxide_MMS - sheep"/>
      <sheetName val="Agricultural soils - beef"/>
      <sheetName val="Agricultural Soils - sheep"/>
      <sheetName val="Liming"/>
      <sheetName val="Urea Application"/>
      <sheetName val="Electricity"/>
      <sheetName val="Fuel "/>
      <sheetName val="Purchased Livestock Emissions"/>
      <sheetName val="Embedded emissions "/>
      <sheetName val="Feed quality"/>
      <sheetName val=" Trees"/>
      <sheetName val="Savannah Burning"/>
      <sheetName val="GWP Factors"/>
      <sheetName val="Assumption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
      <sheetName val="Cattle Herd"/>
      <sheetName val="Cattle Feedlot MMS - 90-95"/>
      <sheetName val="Cattle Feedlot MMS - 96-2000"/>
      <sheetName val="Cattle Feedlot MMS - 2001-05"/>
      <sheetName val="Cattle Feedlot MMS - 2006-2010"/>
      <sheetName val="Cattle Feedlot MMS - 2011-14"/>
      <sheetName val="Pig Herd"/>
      <sheetName val="Pig MMS - 91-94"/>
      <sheetName val="Pig MMS - 95-99"/>
      <sheetName val="Pig MMS - 00-04"/>
      <sheetName val="Pig MMS - 05-09"/>
      <sheetName val="Pig MMS - 10-14"/>
      <sheetName val="Broiler Flock"/>
      <sheetName val="Broiler MMS - 1990-2014"/>
      <sheetName val="Layer MMS - 1990-2014"/>
      <sheetName val="Generic MCF-N2O-NH3 Tbls"/>
      <sheetName val="Feedlot factor review tbl"/>
      <sheetName val="Piggery factor review tbl"/>
      <sheetName val="Meat Chicken factor review tbl"/>
      <sheetName val="Layer factor review tbl"/>
      <sheetName val="Pig industry GHG survey"/>
      <sheetName val="Layer Feed Intake"/>
      <sheetName val="PIG DL MCF"/>
      <sheetName val="Broiler ash and retention"/>
      <sheetName val="Pig Temperatures"/>
      <sheetName val="Cattle Temp"/>
      <sheetName val="Feedlot cattle performance"/>
      <sheetName val="Cattle Feedlot Diets"/>
      <sheetName val="Cattle Feed pad N2O"/>
      <sheetName val="Broiler Feed"/>
      <sheetName val="Layer Feed"/>
      <sheetName val="Layer MMS (2)"/>
      <sheetName val="Broiler MMS (2)"/>
      <sheetName val="Feedlot - N2O Prediciton All"/>
    </sheetNames>
    <sheetDataSet>
      <sheetData sheetId="0"/>
      <sheetData sheetId="1"/>
      <sheetData sheetId="2"/>
      <sheetData sheetId="3"/>
      <sheetData sheetId="4"/>
      <sheetData sheetId="5"/>
      <sheetData sheetId="6">
        <row r="87">
          <cell r="L87">
            <v>3.9058919254365831E-2</v>
          </cell>
        </row>
      </sheetData>
      <sheetData sheetId="7"/>
      <sheetData sheetId="8"/>
      <sheetData sheetId="9"/>
      <sheetData sheetId="10"/>
      <sheetData sheetId="11"/>
      <sheetData sheetId="12"/>
      <sheetData sheetId="13"/>
      <sheetData sheetId="14">
        <row r="26">
          <cell r="D26">
            <v>0.8</v>
          </cell>
        </row>
        <row r="27">
          <cell r="D27">
            <v>0.2</v>
          </cell>
        </row>
      </sheetData>
      <sheetData sheetId="15"/>
      <sheetData sheetId="16">
        <row r="11">
          <cell r="E11">
            <v>0.05</v>
          </cell>
        </row>
      </sheetData>
      <sheetData sheetId="17">
        <row r="8">
          <cell r="D8">
            <v>0.17</v>
          </cell>
        </row>
        <row r="14">
          <cell r="H14">
            <v>0.02</v>
          </cell>
        </row>
        <row r="20">
          <cell r="H20" t="str">
            <v>Animal.day x pen area (m2/d) x EF</v>
          </cell>
        </row>
        <row r="21">
          <cell r="H21">
            <v>1.4999999999999999E-2</v>
          </cell>
        </row>
        <row r="22">
          <cell r="H22">
            <v>0.6</v>
          </cell>
        </row>
        <row r="23">
          <cell r="H23">
            <v>5.0000000000000001E-3</v>
          </cell>
        </row>
        <row r="24">
          <cell r="H24">
            <v>0.04</v>
          </cell>
        </row>
        <row r="25">
          <cell r="H25">
            <v>0.25</v>
          </cell>
        </row>
        <row r="26">
          <cell r="H26">
            <v>0</v>
          </cell>
        </row>
        <row r="28">
          <cell r="H28">
            <v>0.35</v>
          </cell>
          <cell r="O28">
            <v>0.75</v>
          </cell>
          <cell r="P28">
            <v>0.77</v>
          </cell>
          <cell r="Q28">
            <v>0.75</v>
          </cell>
          <cell r="R28">
            <v>0.77</v>
          </cell>
          <cell r="S28">
            <v>0.75</v>
          </cell>
        </row>
        <row r="29">
          <cell r="H29">
            <v>0.01</v>
          </cell>
        </row>
        <row r="30">
          <cell r="H30">
            <v>0.01</v>
          </cell>
        </row>
        <row r="31">
          <cell r="H31">
            <v>0.4</v>
          </cell>
        </row>
      </sheetData>
      <sheetData sheetId="18">
        <row r="24">
          <cell r="H24">
            <v>0.02</v>
          </cell>
        </row>
        <row r="25">
          <cell r="H25">
            <v>1.4999999999999999E-2</v>
          </cell>
        </row>
        <row r="26">
          <cell r="H26">
            <v>0.3</v>
          </cell>
        </row>
        <row r="27">
          <cell r="H27">
            <v>0.01</v>
          </cell>
        </row>
        <row r="28">
          <cell r="H28">
            <v>0.04</v>
          </cell>
        </row>
        <row r="29">
          <cell r="H29">
            <v>0.125</v>
          </cell>
        </row>
        <row r="30">
          <cell r="H30">
            <v>5.0000000000000001E-3</v>
          </cell>
        </row>
        <row r="31">
          <cell r="H31">
            <v>0.04</v>
          </cell>
        </row>
        <row r="32">
          <cell r="H32">
            <v>0.2</v>
          </cell>
        </row>
        <row r="33">
          <cell r="H33">
            <v>0</v>
          </cell>
        </row>
        <row r="34">
          <cell r="N34">
            <v>0.77</v>
          </cell>
          <cell r="O34">
            <v>0.75</v>
          </cell>
          <cell r="P34">
            <v>0.74</v>
          </cell>
          <cell r="Q34">
            <v>0.75</v>
          </cell>
          <cell r="R34">
            <v>0.77</v>
          </cell>
          <cell r="S34">
            <v>0.71</v>
          </cell>
        </row>
        <row r="35">
          <cell r="H35">
            <v>0.55000000000000004</v>
          </cell>
        </row>
        <row r="36">
          <cell r="H36">
            <v>1E-3</v>
          </cell>
        </row>
        <row r="37">
          <cell r="H37">
            <v>0.1</v>
          </cell>
        </row>
        <row r="38">
          <cell r="H38">
            <v>0</v>
          </cell>
        </row>
        <row r="39">
          <cell r="H39">
            <v>0.01</v>
          </cell>
        </row>
        <row r="40">
          <cell r="H40">
            <v>0.01</v>
          </cell>
        </row>
        <row r="41">
          <cell r="H41">
            <v>0.4</v>
          </cell>
        </row>
        <row r="42">
          <cell r="H42">
            <v>2E-3</v>
          </cell>
        </row>
        <row r="44">
          <cell r="H44">
            <v>0.25</v>
          </cell>
        </row>
        <row r="45">
          <cell r="H45">
            <v>0</v>
          </cell>
        </row>
        <row r="46">
          <cell r="H46">
            <v>5.0000000000000001E-3</v>
          </cell>
        </row>
        <row r="47">
          <cell r="H47">
            <v>0</v>
          </cell>
        </row>
      </sheetData>
      <sheetData sheetId="19">
        <row r="16">
          <cell r="H16">
            <v>0.2</v>
          </cell>
        </row>
        <row r="17">
          <cell r="H17">
            <v>0.15</v>
          </cell>
        </row>
        <row r="19">
          <cell r="H19">
            <v>0.05</v>
          </cell>
        </row>
        <row r="21">
          <cell r="G21"/>
        </row>
        <row r="26">
          <cell r="H26">
            <v>1E-3</v>
          </cell>
        </row>
        <row r="27">
          <cell r="H27">
            <v>1.4999999999999999E-2</v>
          </cell>
        </row>
        <row r="28">
          <cell r="H28">
            <v>0.3</v>
          </cell>
        </row>
        <row r="29">
          <cell r="H29">
            <v>0.02</v>
          </cell>
        </row>
        <row r="30">
          <cell r="H30">
            <v>0.02</v>
          </cell>
        </row>
        <row r="31">
          <cell r="H31">
            <v>0.3</v>
          </cell>
        </row>
        <row r="32">
          <cell r="H32">
            <v>5.0000000000000001E-3</v>
          </cell>
        </row>
        <row r="33">
          <cell r="H33">
            <v>0.04</v>
          </cell>
        </row>
        <row r="34">
          <cell r="H34">
            <v>0.2</v>
          </cell>
        </row>
        <row r="35">
          <cell r="H35">
            <v>0.01</v>
          </cell>
        </row>
        <row r="36">
          <cell r="H36">
            <v>1.4999999999999999E-2</v>
          </cell>
        </row>
        <row r="37">
          <cell r="H37">
            <v>0.2</v>
          </cell>
        </row>
      </sheetData>
      <sheetData sheetId="20">
        <row r="19">
          <cell r="H19">
            <v>0.49762981554616398</v>
          </cell>
        </row>
        <row r="20">
          <cell r="H20">
            <v>0.03</v>
          </cell>
        </row>
        <row r="26">
          <cell r="H26">
            <v>1E-3</v>
          </cell>
        </row>
        <row r="27">
          <cell r="H27">
            <v>1.4999999999999999E-2</v>
          </cell>
        </row>
        <row r="28">
          <cell r="H28">
            <v>0.3</v>
          </cell>
        </row>
        <row r="29">
          <cell r="H29">
            <v>1E-3</v>
          </cell>
        </row>
        <row r="30">
          <cell r="H30">
            <v>1.4999999999999999E-2</v>
          </cell>
        </row>
        <row r="31">
          <cell r="H31">
            <v>0.05</v>
          </cell>
        </row>
        <row r="32">
          <cell r="H32">
            <v>0.4</v>
          </cell>
        </row>
        <row r="33">
          <cell r="H33">
            <v>0.3</v>
          </cell>
        </row>
        <row r="34">
          <cell r="H34">
            <v>0.02</v>
          </cell>
        </row>
        <row r="35">
          <cell r="H35">
            <v>1.4999999999999999E-2</v>
          </cell>
        </row>
        <row r="36">
          <cell r="H36">
            <v>0.3</v>
          </cell>
        </row>
        <row r="37">
          <cell r="H37">
            <v>5.0000000000000001E-3</v>
          </cell>
        </row>
        <row r="38">
          <cell r="H38">
            <v>0.04</v>
          </cell>
        </row>
        <row r="39">
          <cell r="H39">
            <v>0.2</v>
          </cell>
        </row>
        <row r="40">
          <cell r="H40">
            <v>0.01</v>
          </cell>
        </row>
        <row r="41">
          <cell r="H41">
            <v>0.01</v>
          </cell>
        </row>
        <row r="42">
          <cell r="H42">
            <v>0.2</v>
          </cell>
        </row>
        <row r="46">
          <cell r="H46">
            <v>1E-3</v>
          </cell>
        </row>
        <row r="47">
          <cell r="H47">
            <v>0.1</v>
          </cell>
        </row>
        <row r="48">
          <cell r="H48">
            <v>0</v>
          </cell>
        </row>
      </sheetData>
      <sheetData sheetId="21"/>
      <sheetData sheetId="22"/>
      <sheetData sheetId="23"/>
      <sheetData sheetId="24"/>
      <sheetData sheetId="25"/>
      <sheetData sheetId="26"/>
      <sheetData sheetId="27">
        <row r="5">
          <cell r="E5">
            <v>300</v>
          </cell>
        </row>
      </sheetData>
      <sheetData sheetId="28">
        <row r="60">
          <cell r="D60">
            <v>0.8</v>
          </cell>
        </row>
      </sheetData>
      <sheetData sheetId="29"/>
      <sheetData sheetId="30"/>
      <sheetData sheetId="31"/>
      <sheetData sheetId="32"/>
      <sheetData sheetId="33"/>
      <sheetData sheetId="3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s"/>
      <sheetName val="Sales Details"/>
      <sheetName val="Ls_AgXLB_WorkbookFile"/>
    </sheetNames>
    <sheetDataSet>
      <sheetData sheetId="0">
        <row r="3">
          <cell r="A3" t="str">
            <v>12/15128</v>
          </cell>
          <cell r="B3">
            <v>1200</v>
          </cell>
        </row>
        <row r="4">
          <cell r="A4" t="str">
            <v>12/15144</v>
          </cell>
          <cell r="B4">
            <v>2400</v>
          </cell>
        </row>
        <row r="5">
          <cell r="A5" t="str">
            <v>12/15148</v>
          </cell>
          <cell r="B5">
            <v>700</v>
          </cell>
        </row>
        <row r="6">
          <cell r="A6" t="str">
            <v>12/15153</v>
          </cell>
          <cell r="B6">
            <v>700</v>
          </cell>
        </row>
        <row r="7">
          <cell r="A7" t="str">
            <v>12/15156</v>
          </cell>
          <cell r="B7">
            <v>1200</v>
          </cell>
        </row>
        <row r="8">
          <cell r="A8" t="str">
            <v>12/15157</v>
          </cell>
          <cell r="B8">
            <v>700</v>
          </cell>
        </row>
        <row r="9">
          <cell r="A9" t="str">
            <v>1215106</v>
          </cell>
          <cell r="B9">
            <v>0</v>
          </cell>
        </row>
        <row r="10">
          <cell r="A10" t="str">
            <v>1215131</v>
          </cell>
          <cell r="B10">
            <v>0</v>
          </cell>
        </row>
        <row r="11">
          <cell r="A11" t="str">
            <v>1215141</v>
          </cell>
          <cell r="B11">
            <v>420</v>
          </cell>
        </row>
        <row r="12">
          <cell r="A12" t="str">
            <v>1215153</v>
          </cell>
          <cell r="B12">
            <v>0</v>
          </cell>
        </row>
        <row r="13">
          <cell r="A13" t="str">
            <v>1215159</v>
          </cell>
          <cell r="B13">
            <v>700</v>
          </cell>
        </row>
        <row r="14">
          <cell r="A14" t="str">
            <v>1215160</v>
          </cell>
          <cell r="B14">
            <v>1200</v>
          </cell>
        </row>
        <row r="15">
          <cell r="A15" t="str">
            <v>1215161</v>
          </cell>
          <cell r="B15">
            <v>800</v>
          </cell>
        </row>
        <row r="16">
          <cell r="A16" t="str">
            <v>1215162</v>
          </cell>
          <cell r="B16">
            <v>1200</v>
          </cell>
        </row>
        <row r="17">
          <cell r="A17" t="str">
            <v>1215163</v>
          </cell>
          <cell r="B17">
            <v>725</v>
          </cell>
        </row>
        <row r="18">
          <cell r="A18" t="str">
            <v>1215164</v>
          </cell>
          <cell r="B18">
            <v>3305</v>
          </cell>
        </row>
        <row r="19">
          <cell r="A19" t="str">
            <v>1215167</v>
          </cell>
          <cell r="B19">
            <v>420</v>
          </cell>
        </row>
        <row r="20">
          <cell r="A20" t="str">
            <v>1215168</v>
          </cell>
          <cell r="B20">
            <v>1200</v>
          </cell>
        </row>
        <row r="21">
          <cell r="A21" t="str">
            <v>1215169</v>
          </cell>
          <cell r="B21">
            <v>1200</v>
          </cell>
        </row>
        <row r="22">
          <cell r="A22" t="str">
            <v>1215173</v>
          </cell>
          <cell r="B22">
            <v>600</v>
          </cell>
        </row>
        <row r="23">
          <cell r="A23" t="str">
            <v>1215174</v>
          </cell>
          <cell r="B23">
            <v>420</v>
          </cell>
        </row>
        <row r="24">
          <cell r="A24" t="str">
            <v>1215175</v>
          </cell>
          <cell r="B24">
            <v>560</v>
          </cell>
        </row>
        <row r="25">
          <cell r="A25" t="str">
            <v>1215176</v>
          </cell>
          <cell r="B25">
            <v>2000</v>
          </cell>
        </row>
        <row r="26">
          <cell r="A26" t="str">
            <v>1215180</v>
          </cell>
          <cell r="B26">
            <v>700</v>
          </cell>
        </row>
        <row r="27">
          <cell r="A27" t="str">
            <v>1215181</v>
          </cell>
          <cell r="B27">
            <v>495</v>
          </cell>
        </row>
        <row r="28">
          <cell r="A28" t="str">
            <v>1215184</v>
          </cell>
          <cell r="B28">
            <v>1200</v>
          </cell>
        </row>
        <row r="29">
          <cell r="A29" t="str">
            <v>1215185</v>
          </cell>
          <cell r="B29">
            <v>1200</v>
          </cell>
        </row>
        <row r="30">
          <cell r="A30" t="str">
            <v>1215187</v>
          </cell>
          <cell r="B30">
            <v>420</v>
          </cell>
        </row>
        <row r="31">
          <cell r="A31" t="str">
            <v>1215191</v>
          </cell>
          <cell r="B31">
            <v>505</v>
          </cell>
        </row>
        <row r="32">
          <cell r="A32" t="str">
            <v>1215192</v>
          </cell>
          <cell r="B32">
            <v>700</v>
          </cell>
        </row>
        <row r="33">
          <cell r="A33" t="str">
            <v>1215193</v>
          </cell>
          <cell r="B33">
            <v>680</v>
          </cell>
        </row>
        <row r="34">
          <cell r="A34" t="str">
            <v>1215196</v>
          </cell>
          <cell r="B34">
            <v>1200</v>
          </cell>
        </row>
        <row r="35">
          <cell r="A35" t="str">
            <v>1215198</v>
          </cell>
          <cell r="B35">
            <v>695</v>
          </cell>
        </row>
        <row r="36">
          <cell r="A36" t="str">
            <v>1215201</v>
          </cell>
          <cell r="B36">
            <v>1200</v>
          </cell>
        </row>
        <row r="37">
          <cell r="A37" t="str">
            <v>1215205</v>
          </cell>
          <cell r="B37">
            <v>420</v>
          </cell>
        </row>
        <row r="38">
          <cell r="A38" t="str">
            <v>1215208</v>
          </cell>
          <cell r="B38">
            <v>1200</v>
          </cell>
        </row>
        <row r="39">
          <cell r="A39" t="str">
            <v>1215209</v>
          </cell>
          <cell r="B39">
            <v>185</v>
          </cell>
        </row>
        <row r="40">
          <cell r="A40" t="str">
            <v>1215210</v>
          </cell>
          <cell r="B40">
            <v>310</v>
          </cell>
        </row>
        <row r="41">
          <cell r="A41" t="str">
            <v>1215215</v>
          </cell>
          <cell r="B41">
            <v>405</v>
          </cell>
        </row>
        <row r="42">
          <cell r="A42" t="str">
            <v>1215217</v>
          </cell>
          <cell r="B42">
            <v>700</v>
          </cell>
        </row>
        <row r="43">
          <cell r="A43" t="str">
            <v>1215219</v>
          </cell>
          <cell r="B43">
            <v>2400</v>
          </cell>
        </row>
        <row r="44">
          <cell r="A44" t="str">
            <v>1215221</v>
          </cell>
          <cell r="B44">
            <v>420</v>
          </cell>
        </row>
        <row r="45">
          <cell r="A45" t="str">
            <v>1215223</v>
          </cell>
          <cell r="B45">
            <v>1200</v>
          </cell>
        </row>
        <row r="46">
          <cell r="A46" t="str">
            <v>1215224</v>
          </cell>
          <cell r="B46">
            <v>1200</v>
          </cell>
        </row>
        <row r="47">
          <cell r="A47" t="str">
            <v>1215225</v>
          </cell>
          <cell r="B47">
            <v>800</v>
          </cell>
        </row>
        <row r="48">
          <cell r="A48" t="str">
            <v>1215227</v>
          </cell>
          <cell r="B48">
            <v>700</v>
          </cell>
        </row>
        <row r="49">
          <cell r="A49" t="str">
            <v>1215229</v>
          </cell>
          <cell r="B49">
            <v>1200</v>
          </cell>
        </row>
        <row r="50">
          <cell r="A50" t="str">
            <v>1215230</v>
          </cell>
          <cell r="B50">
            <v>560</v>
          </cell>
        </row>
        <row r="51">
          <cell r="A51" t="str">
            <v>1215234</v>
          </cell>
          <cell r="B51">
            <v>700</v>
          </cell>
        </row>
        <row r="52">
          <cell r="A52" t="str">
            <v>1215235</v>
          </cell>
          <cell r="B52">
            <v>410</v>
          </cell>
        </row>
        <row r="53">
          <cell r="A53" t="str">
            <v>1215236</v>
          </cell>
          <cell r="B53">
            <v>1200</v>
          </cell>
        </row>
        <row r="54">
          <cell r="A54" t="str">
            <v>1215239</v>
          </cell>
          <cell r="B54">
            <v>700</v>
          </cell>
        </row>
        <row r="55">
          <cell r="A55" t="str">
            <v>1215241</v>
          </cell>
          <cell r="B55">
            <v>1200</v>
          </cell>
        </row>
        <row r="56">
          <cell r="A56" t="str">
            <v>1215242</v>
          </cell>
          <cell r="B56">
            <v>600</v>
          </cell>
        </row>
        <row r="57">
          <cell r="A57" t="str">
            <v>1215245</v>
          </cell>
          <cell r="B57">
            <v>700</v>
          </cell>
        </row>
        <row r="58">
          <cell r="A58" t="str">
            <v>1215250</v>
          </cell>
          <cell r="B58">
            <v>600</v>
          </cell>
        </row>
        <row r="59">
          <cell r="A59" t="str">
            <v>1215253</v>
          </cell>
          <cell r="B59">
            <v>2600</v>
          </cell>
        </row>
        <row r="60">
          <cell r="A60" t="str">
            <v>1215702</v>
          </cell>
          <cell r="B60">
            <v>1200</v>
          </cell>
        </row>
        <row r="61">
          <cell r="A61" t="str">
            <v>1215708</v>
          </cell>
          <cell r="B61">
            <v>700</v>
          </cell>
        </row>
        <row r="62">
          <cell r="A62" t="str">
            <v>1215711</v>
          </cell>
          <cell r="B62">
            <v>560</v>
          </cell>
        </row>
        <row r="63">
          <cell r="A63" t="str">
            <v>1614808</v>
          </cell>
          <cell r="B63">
            <v>430</v>
          </cell>
        </row>
        <row r="64">
          <cell r="A64" t="str">
            <v>1615805</v>
          </cell>
          <cell r="B64">
            <v>330</v>
          </cell>
        </row>
        <row r="65">
          <cell r="A65" t="str">
            <v>1615806</v>
          </cell>
          <cell r="B65">
            <v>625</v>
          </cell>
        </row>
        <row r="66">
          <cell r="A66" t="str">
            <v>1615807</v>
          </cell>
          <cell r="B66">
            <v>1725</v>
          </cell>
        </row>
        <row r="67">
          <cell r="A67" t="str">
            <v>1615810</v>
          </cell>
          <cell r="B67">
            <v>130</v>
          </cell>
        </row>
        <row r="68">
          <cell r="A68" t="str">
            <v>1615812</v>
          </cell>
          <cell r="B68">
            <v>305</v>
          </cell>
        </row>
        <row r="69">
          <cell r="A69" t="str">
            <v>1615820</v>
          </cell>
          <cell r="B69">
            <v>1840</v>
          </cell>
        </row>
        <row r="70">
          <cell r="A70" t="str">
            <v>1615822</v>
          </cell>
          <cell r="B70">
            <v>1160</v>
          </cell>
        </row>
        <row r="71">
          <cell r="A71" t="str">
            <v>1615823</v>
          </cell>
          <cell r="B71">
            <v>120</v>
          </cell>
        </row>
        <row r="72">
          <cell r="A72" t="str">
            <v>1615825</v>
          </cell>
          <cell r="B72">
            <v>300</v>
          </cell>
        </row>
        <row r="73">
          <cell r="A73" t="str">
            <v>1714989</v>
          </cell>
          <cell r="B73">
            <v>810</v>
          </cell>
        </row>
        <row r="74">
          <cell r="A74" t="str">
            <v>1814602</v>
          </cell>
          <cell r="B74">
            <v>1170</v>
          </cell>
        </row>
        <row r="75">
          <cell r="A75" t="str">
            <v>1814605</v>
          </cell>
          <cell r="B75">
            <v>780</v>
          </cell>
        </row>
        <row r="76">
          <cell r="A76" t="str">
            <v>2614731</v>
          </cell>
          <cell r="B76">
            <v>390</v>
          </cell>
        </row>
        <row r="77">
          <cell r="A77" t="str">
            <v>2614733</v>
          </cell>
          <cell r="B77">
            <v>390</v>
          </cell>
        </row>
        <row r="78">
          <cell r="A78" t="str">
            <v>2614734</v>
          </cell>
          <cell r="B78">
            <v>390</v>
          </cell>
        </row>
        <row r="79">
          <cell r="A79" t="str">
            <v>2915350</v>
          </cell>
          <cell r="B79">
            <v>10</v>
          </cell>
        </row>
        <row r="80">
          <cell r="A80" t="str">
            <v>3014148</v>
          </cell>
          <cell r="B80">
            <v>1600</v>
          </cell>
        </row>
        <row r="81">
          <cell r="A81" t="str">
            <v>3015149</v>
          </cell>
          <cell r="B81">
            <v>7540</v>
          </cell>
        </row>
        <row r="82">
          <cell r="A82" t="str">
            <v>3015453</v>
          </cell>
          <cell r="B82">
            <v>8820</v>
          </cell>
        </row>
        <row r="83">
          <cell r="A83" t="str">
            <v>4115235</v>
          </cell>
          <cell r="B83">
            <v>1235</v>
          </cell>
        </row>
        <row r="84">
          <cell r="A84" t="str">
            <v>4115251</v>
          </cell>
          <cell r="B84">
            <v>3070</v>
          </cell>
        </row>
        <row r="85">
          <cell r="A85" t="str">
            <v>4115260</v>
          </cell>
          <cell r="B85">
            <v>1760</v>
          </cell>
        </row>
        <row r="86">
          <cell r="A86" t="str">
            <v>4215365</v>
          </cell>
          <cell r="B86">
            <v>280</v>
          </cell>
        </row>
        <row r="87">
          <cell r="A87" t="str">
            <v>4215370</v>
          </cell>
          <cell r="B87">
            <v>220</v>
          </cell>
        </row>
        <row r="88">
          <cell r="A88" t="str">
            <v>4314472</v>
          </cell>
          <cell r="B88">
            <v>405</v>
          </cell>
        </row>
        <row r="89">
          <cell r="A89" t="str">
            <v>4314473</v>
          </cell>
          <cell r="B89">
            <v>1320</v>
          </cell>
        </row>
        <row r="90">
          <cell r="A90" t="str">
            <v>4314474</v>
          </cell>
          <cell r="B90">
            <v>3760</v>
          </cell>
        </row>
        <row r="91">
          <cell r="A91" t="str">
            <v>4314475</v>
          </cell>
          <cell r="B91">
            <v>815</v>
          </cell>
        </row>
        <row r="92">
          <cell r="A92" t="str">
            <v>4314476</v>
          </cell>
          <cell r="B92">
            <v>880</v>
          </cell>
        </row>
        <row r="93">
          <cell r="A93" t="str">
            <v>4314477</v>
          </cell>
          <cell r="B93">
            <v>1040</v>
          </cell>
        </row>
        <row r="94">
          <cell r="A94" t="str">
            <v>4314478</v>
          </cell>
          <cell r="B94">
            <v>1525</v>
          </cell>
        </row>
        <row r="95">
          <cell r="A95" t="str">
            <v>5114790</v>
          </cell>
          <cell r="B95">
            <v>545</v>
          </cell>
        </row>
        <row r="96">
          <cell r="A96" t="str">
            <v>5114796</v>
          </cell>
          <cell r="B96">
            <v>820</v>
          </cell>
        </row>
        <row r="97">
          <cell r="A97" t="str">
            <v>5114799</v>
          </cell>
          <cell r="B97">
            <v>820</v>
          </cell>
        </row>
        <row r="98">
          <cell r="A98" t="str">
            <v>5114802</v>
          </cell>
          <cell r="B98">
            <v>620</v>
          </cell>
        </row>
        <row r="99">
          <cell r="A99" t="str">
            <v>5114803</v>
          </cell>
          <cell r="B99">
            <v>1185</v>
          </cell>
        </row>
        <row r="100">
          <cell r="A100" t="str">
            <v>6214035</v>
          </cell>
          <cell r="B100">
            <v>660</v>
          </cell>
        </row>
        <row r="101">
          <cell r="A101" t="str">
            <v>Totals</v>
          </cell>
          <cell r="B101">
            <v>231180.56</v>
          </cell>
        </row>
      </sheetData>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
      <sheetName val="Cattle N2O"/>
      <sheetName val="Cattle Herd"/>
      <sheetName val="Cattle Feedlot MMS"/>
      <sheetName val="Pig Herd"/>
      <sheetName val="Pig MMS"/>
      <sheetName val="Broiler Flock"/>
      <sheetName val="Broiler MMS"/>
      <sheetName val="Layer MMS"/>
      <sheetName val="Generic MCF-N2O-NH3 Tbls"/>
      <sheetName val="Feedlot factor review tbl"/>
      <sheetName val="Piggery factor review tbl"/>
      <sheetName val="Broiler factor review tbl"/>
      <sheetName val="Layer factor review tbl"/>
      <sheetName val="PIG DL MCF"/>
      <sheetName val="Broiler ash and retention"/>
      <sheetName val="Pig Temperatures"/>
      <sheetName val="Cattle Temp"/>
      <sheetName val="Broiler Feed"/>
      <sheetName val="Layer Feed"/>
      <sheetName val="Pig industry GHG survey"/>
    </sheetNames>
    <sheetDataSet>
      <sheetData sheetId="0"/>
      <sheetData sheetId="1"/>
      <sheetData sheetId="2"/>
      <sheetData sheetId="3"/>
      <sheetData sheetId="4"/>
      <sheetData sheetId="5"/>
      <sheetData sheetId="6"/>
      <sheetData sheetId="7">
        <row r="26">
          <cell r="D26">
            <v>0.8</v>
          </cell>
        </row>
      </sheetData>
      <sheetData sheetId="8"/>
      <sheetData sheetId="9">
        <row r="11">
          <cell r="G11">
            <v>0.05</v>
          </cell>
        </row>
      </sheetData>
      <sheetData sheetId="10">
        <row r="14">
          <cell r="H14">
            <v>0.02</v>
          </cell>
        </row>
        <row r="27">
          <cell r="H27">
            <v>0.77</v>
          </cell>
          <cell r="I27">
            <v>0.74</v>
          </cell>
        </row>
      </sheetData>
      <sheetData sheetId="11">
        <row r="24">
          <cell r="H24">
            <v>0.02</v>
          </cell>
        </row>
      </sheetData>
      <sheetData sheetId="12">
        <row r="16">
          <cell r="H16">
            <v>0.2</v>
          </cell>
        </row>
      </sheetData>
      <sheetData sheetId="13">
        <row r="26">
          <cell r="H26">
            <v>1E-3</v>
          </cell>
        </row>
      </sheetData>
      <sheetData sheetId="14"/>
      <sheetData sheetId="15"/>
      <sheetData sheetId="16"/>
      <sheetData sheetId="17"/>
      <sheetData sheetId="18"/>
      <sheetData sheetId="19"/>
      <sheetData sheetId="2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page"/>
      <sheetName val="Guidance Manual"/>
      <sheetName val="Sampling Tool"/>
      <sheetName val="Data - Resident Herd"/>
      <sheetName val="AGD (Resident)"/>
      <sheetName val="Data - Transient Herd"/>
      <sheetName val="Data - Diet"/>
      <sheetName val="Data - Summary"/>
      <sheetName val="AGD (Transient)"/>
      <sheetName val="EF (Resident)"/>
      <sheetName val="N2O (Resident)"/>
      <sheetName val="EF (Transient)"/>
      <sheetName val="ALW (Transient)"/>
      <sheetName val="N2O (Transit)"/>
      <sheetName val="Results"/>
      <sheetName val="Ref Data"/>
      <sheetName val="MOD-LW(Y1)"/>
      <sheetName val="MOD-LW(Y2)"/>
      <sheetName val="MOD-LW(Y3)"/>
      <sheetName val="MOD-LW(P1)"/>
      <sheetName val="MOD-Suppl_Quality"/>
      <sheetName val="MOD-Suppl_Dates"/>
      <sheetName val="NIR Data"/>
      <sheetName val="Constants"/>
      <sheetName val="Overview of Calcula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66">
          <cell r="G66">
            <v>2013</v>
          </cell>
        </row>
        <row r="67">
          <cell r="G67">
            <v>2014</v>
          </cell>
        </row>
        <row r="68">
          <cell r="G68">
            <v>2015</v>
          </cell>
        </row>
        <row r="74">
          <cell r="G74" t="b">
            <v>1</v>
          </cell>
        </row>
      </sheetData>
      <sheetData sheetId="16"/>
      <sheetData sheetId="17"/>
      <sheetData sheetId="18"/>
      <sheetData sheetId="19"/>
      <sheetData sheetId="20"/>
      <sheetData sheetId="21"/>
      <sheetData sheetId="22"/>
      <sheetData sheetId="23"/>
      <sheetData sheetId="24"/>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dcceew.gov.au/sites/default/files/documents/national-greenhouse-account-factors-2023.pdf"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dcceew.gov.au/sites/default/files/documents/national-greenhouse-account-factors-2023.pdf"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bin"/><Relationship Id="rId1" Type="http://schemas.openxmlformats.org/officeDocument/2006/relationships/hyperlink" Target="https://doi.org/10.1016/S0167-8809(01)00233-X"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4244A-A8ED-4736-8A4E-591114B893AA}">
  <dimension ref="A1:AA100"/>
  <sheetViews>
    <sheetView tabSelected="1" zoomScaleNormal="100" workbookViewId="0"/>
  </sheetViews>
  <sheetFormatPr baseColWidth="10" defaultColWidth="9" defaultRowHeight="14.25" customHeight="1" zeroHeight="1" x14ac:dyDescent="0.15"/>
  <cols>
    <col min="1" max="1" width="1" style="400" customWidth="1"/>
    <col min="2" max="2" width="42.33203125" style="400" customWidth="1"/>
    <col min="3" max="3" width="18.5" style="400" customWidth="1"/>
    <col min="4" max="4" width="25.83203125" style="400" bestFit="1" customWidth="1"/>
    <col min="5" max="5" width="17" style="400" bestFit="1" customWidth="1"/>
    <col min="6" max="12" width="18.6640625" style="400" customWidth="1"/>
    <col min="13" max="14" width="12.6640625" style="400" customWidth="1"/>
    <col min="15" max="15" width="27.5" style="400" bestFit="1" customWidth="1"/>
    <col min="16" max="16" width="21" style="400" customWidth="1"/>
    <col min="17" max="17" width="17.5" style="400" customWidth="1"/>
    <col min="18" max="18" width="25.33203125" style="400" customWidth="1"/>
    <col min="19" max="19" width="13" style="400" bestFit="1" customWidth="1"/>
    <col min="20" max="20" width="9.83203125" style="400" bestFit="1" customWidth="1"/>
    <col min="21" max="21" width="13" style="400" customWidth="1"/>
    <col min="22" max="22" width="2.6640625" style="400" customWidth="1"/>
    <col min="23" max="26" width="9" style="400"/>
    <col min="27" max="27" width="9" style="401"/>
    <col min="28" max="16384" width="9" style="400"/>
  </cols>
  <sheetData>
    <row r="1" spans="1:24" ht="24" customHeight="1" x14ac:dyDescent="0.15">
      <c r="A1" s="421"/>
      <c r="B1" s="802" t="s">
        <v>0</v>
      </c>
      <c r="C1" s="421"/>
      <c r="D1" s="421"/>
      <c r="E1" s="421"/>
      <c r="F1" s="421"/>
      <c r="G1" s="421"/>
      <c r="H1" s="421"/>
      <c r="I1" s="421"/>
      <c r="J1" s="421"/>
      <c r="K1" s="421"/>
      <c r="L1" s="421"/>
      <c r="M1" s="421"/>
      <c r="N1" s="421"/>
      <c r="O1" s="421"/>
      <c r="P1" s="421"/>
      <c r="Q1" s="421"/>
      <c r="R1" s="421"/>
      <c r="S1" s="421"/>
      <c r="T1" s="421"/>
      <c r="U1" s="421"/>
      <c r="V1" s="421"/>
      <c r="W1" s="421"/>
      <c r="X1" s="421"/>
    </row>
    <row r="2" spans="1:24" ht="16.25" customHeight="1" x14ac:dyDescent="0.25">
      <c r="A2" s="421"/>
      <c r="B2" s="402" t="s">
        <v>1</v>
      </c>
      <c r="C2" s="403" t="s">
        <v>2</v>
      </c>
      <c r="D2" s="404" t="s">
        <v>3</v>
      </c>
      <c r="E2" s="405" t="s">
        <v>4</v>
      </c>
      <c r="F2" s="421"/>
      <c r="G2" s="421"/>
      <c r="H2" s="421"/>
      <c r="I2" s="421"/>
      <c r="J2" s="421"/>
      <c r="K2" s="421"/>
      <c r="L2" s="421"/>
      <c r="M2" s="421"/>
      <c r="N2" s="421"/>
      <c r="O2" s="421"/>
      <c r="P2" s="421"/>
      <c r="Q2" s="421"/>
      <c r="R2" s="421"/>
      <c r="S2" s="421"/>
      <c r="T2" s="421"/>
      <c r="U2" s="421"/>
      <c r="V2" s="421"/>
      <c r="W2" s="421"/>
      <c r="X2" s="421"/>
    </row>
    <row r="3" spans="1:24" ht="16.25" customHeight="1" x14ac:dyDescent="0.15">
      <c r="A3" s="421"/>
      <c r="B3" s="402" t="s">
        <v>5</v>
      </c>
      <c r="C3" s="406"/>
      <c r="D3" s="407"/>
      <c r="E3" s="408"/>
      <c r="F3" s="421"/>
      <c r="G3" s="791"/>
      <c r="H3" s="792" t="s">
        <v>6</v>
      </c>
      <c r="I3" s="778"/>
      <c r="J3" s="778"/>
      <c r="K3" s="778"/>
      <c r="L3" s="778"/>
      <c r="M3" s="421"/>
      <c r="N3" s="421"/>
      <c r="O3" s="421"/>
      <c r="P3" s="421"/>
      <c r="Q3" s="421"/>
      <c r="R3" s="421"/>
      <c r="S3" s="421"/>
      <c r="T3" s="421"/>
      <c r="U3" s="421"/>
      <c r="V3" s="421"/>
      <c r="W3" s="421"/>
      <c r="X3" s="421"/>
    </row>
    <row r="4" spans="1:24" ht="16.25" customHeight="1" x14ac:dyDescent="0.25">
      <c r="A4" s="421"/>
      <c r="B4" s="409" t="s">
        <v>7</v>
      </c>
      <c r="C4" s="745">
        <f>Fuel!D7</f>
        <v>11.257396500000002</v>
      </c>
      <c r="D4" s="410" t="s">
        <v>8</v>
      </c>
      <c r="E4" s="411">
        <f>SUM(C4:C7)</f>
        <v>31.114787804347827</v>
      </c>
      <c r="F4" s="421"/>
      <c r="G4" s="785" t="s">
        <v>9</v>
      </c>
      <c r="H4" s="793">
        <f>C10</f>
        <v>1409.0265467001479</v>
      </c>
      <c r="I4" s="794"/>
      <c r="J4" s="794"/>
      <c r="K4" s="794"/>
      <c r="L4" s="794"/>
      <c r="M4" s="421"/>
      <c r="N4" s="421"/>
      <c r="O4" s="421"/>
      <c r="P4" s="421"/>
      <c r="Q4" s="421"/>
      <c r="R4" s="421"/>
      <c r="S4" s="421"/>
      <c r="T4" s="421"/>
      <c r="U4" s="421"/>
      <c r="V4" s="421"/>
      <c r="W4" s="421"/>
      <c r="X4" s="421"/>
    </row>
    <row r="5" spans="1:24" ht="16.25" customHeight="1" x14ac:dyDescent="0.25">
      <c r="A5" s="421"/>
      <c r="B5" s="409" t="s">
        <v>10</v>
      </c>
      <c r="C5" s="745">
        <f>Liming!F15</f>
        <v>19.799999999999997</v>
      </c>
      <c r="D5" s="410" t="s">
        <v>11</v>
      </c>
      <c r="E5" s="411">
        <f>SUM(C8:C11)</f>
        <v>1710.3813829264409</v>
      </c>
      <c r="F5" s="421"/>
      <c r="G5" s="785" t="s">
        <v>12</v>
      </c>
      <c r="H5" s="795">
        <f>C11</f>
        <v>301.34460002629294</v>
      </c>
      <c r="I5" s="794"/>
      <c r="J5" s="794"/>
      <c r="K5" s="794"/>
      <c r="L5" s="794"/>
      <c r="M5" s="421"/>
      <c r="N5" s="421"/>
      <c r="O5" s="421"/>
      <c r="P5" s="421"/>
      <c r="Q5" s="421"/>
      <c r="R5" s="421"/>
      <c r="S5" s="421"/>
      <c r="T5" s="421"/>
      <c r="U5" s="421"/>
      <c r="V5" s="421"/>
      <c r="W5" s="421"/>
      <c r="X5" s="421"/>
    </row>
    <row r="6" spans="1:24" ht="16.25" customHeight="1" x14ac:dyDescent="0.25">
      <c r="A6" s="421"/>
      <c r="B6" s="409" t="s">
        <v>13</v>
      </c>
      <c r="C6" s="745">
        <f>'Urea Application'!C20</f>
        <v>5.7391304347826085E-2</v>
      </c>
      <c r="D6" s="412" t="s">
        <v>14</v>
      </c>
      <c r="E6" s="413">
        <f>SUM(C12:C19)</f>
        <v>202.54621300311325</v>
      </c>
      <c r="F6" s="421"/>
      <c r="G6" s="785" t="s">
        <v>15</v>
      </c>
      <c r="H6" s="786">
        <f>C15</f>
        <v>26.984571428571424</v>
      </c>
      <c r="I6" s="778"/>
      <c r="J6" s="778"/>
      <c r="K6" s="778"/>
      <c r="L6" s="794"/>
      <c r="M6" s="421"/>
      <c r="N6" s="421"/>
      <c r="O6" s="421"/>
      <c r="P6" s="421"/>
      <c r="Q6" s="421"/>
      <c r="R6" s="421"/>
      <c r="S6" s="421"/>
      <c r="T6" s="421"/>
      <c r="U6" s="421"/>
      <c r="V6" s="421"/>
      <c r="W6" s="421"/>
      <c r="X6" s="421"/>
    </row>
    <row r="7" spans="1:24" ht="16.25" customHeight="1" x14ac:dyDescent="0.25">
      <c r="A7" s="421"/>
      <c r="B7" s="409" t="s">
        <v>16</v>
      </c>
      <c r="C7" s="745">
        <f>Transport!D30</f>
        <v>0</v>
      </c>
      <c r="D7" s="796"/>
      <c r="E7" s="797"/>
      <c r="F7" s="421"/>
      <c r="G7" s="785" t="s">
        <v>17</v>
      </c>
      <c r="H7" s="786">
        <f>C12+C17</f>
        <v>109.22307096187244</v>
      </c>
      <c r="I7" s="778"/>
      <c r="J7" s="778"/>
      <c r="K7" s="778"/>
      <c r="L7" s="794"/>
      <c r="M7" s="421"/>
      <c r="N7" s="421"/>
      <c r="O7" s="421"/>
      <c r="P7" s="421"/>
      <c r="Q7" s="421"/>
      <c r="R7" s="421"/>
      <c r="S7" s="421"/>
      <c r="T7" s="421"/>
      <c r="U7" s="421"/>
      <c r="V7" s="421"/>
      <c r="W7" s="421"/>
      <c r="X7" s="421"/>
    </row>
    <row r="8" spans="1:24" ht="16.25" customHeight="1" x14ac:dyDescent="0.25">
      <c r="A8" s="421"/>
      <c r="B8" s="409" t="s">
        <v>18</v>
      </c>
      <c r="C8" s="745">
        <f>Fuel!E7</f>
        <v>1.0236199999999999E-2</v>
      </c>
      <c r="D8" s="803"/>
      <c r="E8" s="414"/>
      <c r="F8" s="421"/>
      <c r="G8" s="785" t="s">
        <v>19</v>
      </c>
      <c r="H8" s="786">
        <f>C5</f>
        <v>19.799999999999997</v>
      </c>
      <c r="I8" s="778"/>
      <c r="J8" s="778"/>
      <c r="K8" s="778"/>
      <c r="L8" s="787"/>
      <c r="M8" s="421"/>
      <c r="N8" s="421"/>
      <c r="O8" s="421"/>
      <c r="P8" s="421"/>
      <c r="Q8" s="421"/>
      <c r="R8" s="421"/>
      <c r="S8" s="421"/>
      <c r="T8" s="421"/>
      <c r="U8" s="421"/>
      <c r="V8" s="421"/>
      <c r="W8" s="421"/>
      <c r="X8" s="421"/>
    </row>
    <row r="9" spans="1:24" ht="16.25" customHeight="1" x14ac:dyDescent="0.25">
      <c r="A9" s="421"/>
      <c r="B9" s="409" t="s">
        <v>20</v>
      </c>
      <c r="C9" s="745">
        <f>Transport!D31</f>
        <v>0</v>
      </c>
      <c r="D9" s="803"/>
      <c r="E9" s="414"/>
      <c r="F9" s="421"/>
      <c r="G9" s="785" t="s">
        <v>21</v>
      </c>
      <c r="H9" s="786">
        <f>C4+C8+C18+C19</f>
        <v>11.323331700000002</v>
      </c>
      <c r="I9" s="778"/>
      <c r="J9" s="778"/>
      <c r="K9" s="778"/>
      <c r="L9" s="787"/>
      <c r="M9" s="421"/>
      <c r="N9" s="421"/>
      <c r="O9" s="421"/>
      <c r="P9" s="421"/>
      <c r="Q9" s="421"/>
      <c r="R9" s="421"/>
      <c r="S9" s="421"/>
      <c r="T9" s="421"/>
      <c r="U9" s="421"/>
      <c r="V9" s="421"/>
      <c r="W9" s="421"/>
      <c r="X9" s="421"/>
    </row>
    <row r="10" spans="1:24" ht="16.25" customHeight="1" x14ac:dyDescent="0.25">
      <c r="A10" s="421"/>
      <c r="B10" s="409" t="s">
        <v>22</v>
      </c>
      <c r="C10" s="745">
        <f>'Enteric fermentation'!L37</f>
        <v>1409.0265467001479</v>
      </c>
      <c r="D10" s="803"/>
      <c r="E10" s="414"/>
      <c r="F10" s="421"/>
      <c r="G10" s="785" t="s">
        <v>23</v>
      </c>
      <c r="H10" s="788">
        <f>C23</f>
        <v>0.255</v>
      </c>
      <c r="I10" s="778"/>
      <c r="J10" s="778"/>
      <c r="K10" s="778"/>
      <c r="L10" s="787"/>
      <c r="M10" s="421"/>
      <c r="N10" s="421"/>
      <c r="O10" s="421"/>
      <c r="P10" s="421"/>
      <c r="Q10" s="421"/>
      <c r="R10" s="421"/>
      <c r="S10" s="421"/>
      <c r="T10" s="421"/>
      <c r="U10" s="421"/>
      <c r="V10" s="421"/>
      <c r="W10" s="421"/>
      <c r="X10" s="421"/>
    </row>
    <row r="11" spans="1:24" ht="16.25" customHeight="1" x14ac:dyDescent="0.25">
      <c r="A11" s="421"/>
      <c r="B11" s="443" t="s">
        <v>24</v>
      </c>
      <c r="C11" s="444">
        <f>'Manure management'!L60</f>
        <v>301.34460002629294</v>
      </c>
      <c r="D11" s="421"/>
      <c r="E11" s="421"/>
      <c r="F11" s="421"/>
      <c r="G11" s="785" t="s">
        <v>25</v>
      </c>
      <c r="H11" s="828">
        <f>C33</f>
        <v>204.53282250000004</v>
      </c>
      <c r="I11" s="421"/>
      <c r="J11" s="421"/>
      <c r="K11" s="421"/>
      <c r="L11" s="421"/>
      <c r="M11" s="421"/>
      <c r="N11" s="421"/>
      <c r="O11" s="421"/>
      <c r="P11" s="421"/>
      <c r="Q11" s="421"/>
      <c r="R11" s="421"/>
      <c r="S11" s="421"/>
      <c r="T11" s="421"/>
      <c r="U11" s="421"/>
      <c r="V11" s="421"/>
      <c r="W11" s="421"/>
      <c r="X11" s="421"/>
    </row>
    <row r="12" spans="1:24" ht="16.25" customHeight="1" x14ac:dyDescent="0.25">
      <c r="A12" s="421"/>
      <c r="B12" s="409" t="s">
        <v>26</v>
      </c>
      <c r="C12" s="745">
        <f>'Agricultural soils'!D238</f>
        <v>21.815066389811573</v>
      </c>
      <c r="D12" s="421"/>
      <c r="E12" s="421"/>
      <c r="F12" s="421"/>
      <c r="G12" s="789" t="s">
        <v>27</v>
      </c>
      <c r="H12" s="829">
        <f>C6</f>
        <v>5.7391304347826085E-2</v>
      </c>
      <c r="I12" s="421"/>
      <c r="J12" s="421"/>
      <c r="K12" s="421"/>
      <c r="L12" s="421"/>
      <c r="M12" s="421"/>
      <c r="N12" s="421"/>
      <c r="O12" s="421"/>
      <c r="P12" s="421"/>
      <c r="Q12" s="421"/>
      <c r="R12" s="421"/>
      <c r="S12" s="421"/>
      <c r="T12" s="421"/>
      <c r="U12" s="421"/>
      <c r="V12" s="421"/>
      <c r="W12" s="421"/>
      <c r="X12" s="421"/>
    </row>
    <row r="13" spans="1:24" ht="16.25" customHeight="1" x14ac:dyDescent="0.25">
      <c r="A13" s="421"/>
      <c r="B13" s="409" t="s">
        <v>28</v>
      </c>
      <c r="C13" s="745">
        <f>'Nitrous oxide MMS'!L209</f>
        <v>5.2822527235563239</v>
      </c>
      <c r="D13" s="421"/>
      <c r="E13" s="421"/>
      <c r="F13" s="421"/>
      <c r="G13" s="421"/>
      <c r="H13" s="421"/>
      <c r="I13" s="421"/>
      <c r="J13" s="421"/>
      <c r="K13" s="421"/>
      <c r="L13" s="421"/>
      <c r="M13" s="421"/>
      <c r="N13" s="421"/>
      <c r="O13" s="421"/>
      <c r="P13" s="421"/>
      <c r="Q13" s="421"/>
      <c r="R13" s="421"/>
      <c r="S13" s="421"/>
      <c r="T13" s="421"/>
      <c r="U13" s="421"/>
      <c r="V13" s="421"/>
      <c r="W13" s="421"/>
      <c r="X13" s="421"/>
    </row>
    <row r="14" spans="1:24" ht="16.25" customHeight="1" x14ac:dyDescent="0.25">
      <c r="A14" s="421"/>
      <c r="B14" s="409" t="s">
        <v>29</v>
      </c>
      <c r="C14" s="745">
        <f>'Agricultural soils'!D151</f>
        <v>6.167973314166928</v>
      </c>
      <c r="D14" s="421"/>
      <c r="E14" s="421"/>
      <c r="F14" s="421"/>
      <c r="G14" s="421"/>
      <c r="H14" s="421"/>
      <c r="I14" s="421"/>
      <c r="J14" s="421"/>
      <c r="K14" s="421"/>
      <c r="L14" s="421"/>
      <c r="M14" s="421"/>
      <c r="N14" s="421"/>
      <c r="O14" s="421"/>
      <c r="P14" s="421"/>
      <c r="Q14" s="421"/>
      <c r="R14" s="421"/>
      <c r="S14" s="421"/>
      <c r="T14" s="421"/>
      <c r="U14" s="421"/>
      <c r="V14" s="421"/>
      <c r="W14" s="421"/>
      <c r="X14" s="421"/>
    </row>
    <row r="15" spans="1:24" ht="16.25" customHeight="1" x14ac:dyDescent="0.25">
      <c r="A15" s="421"/>
      <c r="B15" s="409" t="s">
        <v>30</v>
      </c>
      <c r="C15" s="745">
        <f>'Agricultural soils'!C75</f>
        <v>26.984571428571424</v>
      </c>
      <c r="D15" s="421"/>
      <c r="E15" s="421"/>
      <c r="F15" s="421"/>
      <c r="G15" s="421"/>
      <c r="H15" s="421"/>
      <c r="I15" s="421"/>
      <c r="J15" s="421"/>
      <c r="K15" s="421"/>
      <c r="L15" s="421"/>
      <c r="M15" s="421"/>
      <c r="N15" s="421"/>
      <c r="O15" s="421"/>
      <c r="P15" s="421"/>
      <c r="Q15" s="421"/>
      <c r="R15" s="421"/>
      <c r="S15" s="421"/>
      <c r="T15" s="421"/>
      <c r="U15" s="421"/>
      <c r="V15" s="421"/>
      <c r="W15" s="421"/>
      <c r="X15" s="421"/>
    </row>
    <row r="16" spans="1:24" ht="16.25" customHeight="1" x14ac:dyDescent="0.25">
      <c r="A16" s="421"/>
      <c r="B16" s="448" t="s">
        <v>31</v>
      </c>
      <c r="C16" s="745">
        <f>'Agricultural soils'!D178</f>
        <v>54.832645574946135</v>
      </c>
      <c r="D16" s="421"/>
      <c r="E16" s="421"/>
      <c r="F16" s="421"/>
      <c r="G16" s="421"/>
      <c r="H16" s="421"/>
      <c r="I16" s="421"/>
      <c r="J16" s="421"/>
      <c r="K16" s="421"/>
      <c r="L16" s="421"/>
      <c r="M16" s="421"/>
      <c r="N16" s="421"/>
      <c r="O16" s="421"/>
      <c r="P16" s="421"/>
      <c r="Q16" s="421"/>
      <c r="R16" s="421"/>
      <c r="S16" s="421"/>
      <c r="T16" s="421"/>
      <c r="U16" s="421"/>
      <c r="V16" s="421"/>
      <c r="W16" s="421"/>
      <c r="X16" s="421"/>
    </row>
    <row r="17" spans="1:24" ht="16.25" customHeight="1" x14ac:dyDescent="0.25">
      <c r="A17" s="421"/>
      <c r="B17" s="409" t="s">
        <v>32</v>
      </c>
      <c r="C17" s="745">
        <f>'Agricultural soils'!C286</f>
        <v>87.408004572060861</v>
      </c>
      <c r="D17" s="421"/>
      <c r="E17" s="421"/>
      <c r="F17" s="421"/>
      <c r="G17" s="421"/>
      <c r="H17" s="421"/>
      <c r="I17" s="421"/>
      <c r="J17" s="421"/>
      <c r="K17" s="421"/>
      <c r="L17" s="421"/>
      <c r="M17" s="421"/>
      <c r="N17" s="421"/>
      <c r="O17" s="421"/>
      <c r="P17" s="421"/>
      <c r="Q17" s="421"/>
      <c r="R17" s="421"/>
      <c r="S17" s="421"/>
      <c r="T17" s="421"/>
      <c r="U17" s="421"/>
      <c r="V17" s="421"/>
      <c r="W17" s="421"/>
      <c r="X17" s="421"/>
    </row>
    <row r="18" spans="1:24" ht="16.25" customHeight="1" x14ac:dyDescent="0.25">
      <c r="A18" s="421"/>
      <c r="B18" s="409" t="s">
        <v>33</v>
      </c>
      <c r="C18" s="745">
        <f>Fuel!F7</f>
        <v>5.5698999999999999E-2</v>
      </c>
      <c r="D18" s="421"/>
      <c r="E18" s="421"/>
      <c r="F18" s="421"/>
      <c r="G18" s="421"/>
      <c r="H18" s="421"/>
      <c r="I18" s="421"/>
      <c r="J18" s="421"/>
      <c r="K18" s="421"/>
      <c r="L18" s="421"/>
      <c r="M18" s="421"/>
      <c r="N18" s="421"/>
      <c r="O18" s="421"/>
      <c r="P18" s="421"/>
      <c r="Q18" s="421"/>
      <c r="R18" s="421"/>
      <c r="S18" s="421"/>
      <c r="T18" s="421"/>
      <c r="U18" s="421"/>
      <c r="V18" s="421"/>
      <c r="W18" s="421"/>
      <c r="X18" s="421"/>
    </row>
    <row r="19" spans="1:24" ht="16.25" customHeight="1" x14ac:dyDescent="0.25">
      <c r="A19" s="421"/>
      <c r="B19" s="409" t="s">
        <v>34</v>
      </c>
      <c r="C19" s="745">
        <f>Transport!D32</f>
        <v>0</v>
      </c>
      <c r="D19" s="421"/>
      <c r="E19" s="421"/>
      <c r="F19" s="421"/>
      <c r="G19" s="421"/>
      <c r="H19" s="421"/>
      <c r="I19" s="421"/>
      <c r="J19" s="421"/>
      <c r="K19" s="421"/>
      <c r="L19" s="421"/>
      <c r="M19" s="421"/>
      <c r="N19" s="421"/>
      <c r="O19" s="421"/>
      <c r="P19" s="421"/>
      <c r="Q19" s="421"/>
      <c r="R19" s="421"/>
      <c r="S19" s="421"/>
      <c r="T19" s="421"/>
      <c r="U19" s="421"/>
      <c r="V19" s="421"/>
      <c r="W19" s="421"/>
      <c r="X19" s="421"/>
    </row>
    <row r="20" spans="1:24" ht="16.25" customHeight="1" x14ac:dyDescent="0.15">
      <c r="A20" s="421"/>
      <c r="B20" s="402" t="s">
        <v>35</v>
      </c>
      <c r="C20" s="415">
        <f>SUM(C4:C19)</f>
        <v>1944.0423837339017</v>
      </c>
      <c r="D20" s="421"/>
      <c r="E20" s="421"/>
      <c r="F20" s="421"/>
      <c r="G20" s="421"/>
      <c r="H20" s="421"/>
      <c r="I20" s="421"/>
      <c r="J20" s="421"/>
      <c r="K20" s="421"/>
      <c r="L20" s="421"/>
      <c r="M20" s="421"/>
      <c r="N20" s="421"/>
      <c r="O20" s="421"/>
      <c r="P20" s="421"/>
      <c r="Q20" s="421"/>
      <c r="R20" s="421"/>
      <c r="S20" s="421"/>
      <c r="T20" s="421"/>
      <c r="U20" s="421"/>
      <c r="V20" s="421"/>
      <c r="W20" s="421"/>
      <c r="X20" s="421"/>
    </row>
    <row r="21" spans="1:24" ht="16.25" customHeight="1" x14ac:dyDescent="0.15">
      <c r="A21" s="421"/>
      <c r="B21" s="416"/>
      <c r="C21" s="417"/>
      <c r="D21" s="421"/>
      <c r="E21" s="421"/>
      <c r="F21" s="421"/>
      <c r="G21" s="421"/>
      <c r="H21" s="421"/>
      <c r="I21" s="421"/>
      <c r="J21" s="421"/>
      <c r="K21" s="421"/>
      <c r="L21" s="421"/>
      <c r="M21" s="421"/>
      <c r="N21" s="421"/>
      <c r="O21" s="421"/>
      <c r="P21" s="421"/>
      <c r="Q21" s="421"/>
      <c r="R21" s="421"/>
      <c r="S21" s="421"/>
      <c r="T21" s="421"/>
      <c r="U21" s="421"/>
      <c r="V21" s="421"/>
      <c r="W21" s="421"/>
      <c r="X21" s="421"/>
    </row>
    <row r="22" spans="1:24" ht="16.25" customHeight="1" x14ac:dyDescent="0.15">
      <c r="A22" s="421"/>
      <c r="B22" s="419" t="s">
        <v>36</v>
      </c>
      <c r="C22" s="800"/>
      <c r="D22" s="421"/>
      <c r="E22" s="421"/>
      <c r="F22" s="421"/>
      <c r="G22" s="421"/>
      <c r="H22" s="421"/>
      <c r="I22" s="421"/>
      <c r="J22" s="421"/>
      <c r="K22" s="421"/>
      <c r="L22" s="421"/>
      <c r="M22" s="421"/>
      <c r="N22" s="421"/>
      <c r="O22" s="421"/>
      <c r="P22" s="421"/>
      <c r="Q22" s="421"/>
      <c r="R22" s="421"/>
      <c r="S22" s="421"/>
      <c r="T22" s="421"/>
      <c r="U22" s="421"/>
      <c r="V22" s="421"/>
      <c r="W22" s="421"/>
      <c r="X22" s="421"/>
    </row>
    <row r="23" spans="1:24" ht="16.25" customHeight="1" x14ac:dyDescent="0.15">
      <c r="A23" s="421"/>
      <c r="B23" s="420" t="s">
        <v>37</v>
      </c>
      <c r="C23" s="746">
        <f>Electricity!C8</f>
        <v>0.255</v>
      </c>
      <c r="D23" s="421"/>
      <c r="E23" s="421"/>
      <c r="F23" s="421"/>
      <c r="G23" s="421"/>
      <c r="H23" s="421"/>
      <c r="I23" s="421"/>
      <c r="J23" s="421"/>
      <c r="K23" s="421"/>
      <c r="L23" s="421"/>
      <c r="M23" s="421"/>
      <c r="N23" s="421"/>
      <c r="O23" s="421"/>
      <c r="P23" s="421"/>
      <c r="Q23" s="421"/>
      <c r="R23" s="421"/>
      <c r="S23" s="421"/>
      <c r="T23" s="421"/>
      <c r="U23" s="421"/>
      <c r="V23" s="421"/>
      <c r="W23" s="421"/>
      <c r="X23" s="421"/>
    </row>
    <row r="24" spans="1:24" ht="16.25" customHeight="1" x14ac:dyDescent="0.15">
      <c r="A24" s="421"/>
      <c r="B24" s="419" t="s">
        <v>38</v>
      </c>
      <c r="C24" s="747">
        <f>SUM(C23)</f>
        <v>0.255</v>
      </c>
      <c r="D24" s="421"/>
      <c r="E24" s="421"/>
      <c r="F24" s="421"/>
      <c r="G24" s="421"/>
      <c r="H24" s="421"/>
      <c r="I24" s="421"/>
      <c r="J24" s="421"/>
      <c r="K24" s="421"/>
      <c r="L24" s="421"/>
      <c r="M24" s="421"/>
      <c r="N24" s="421"/>
      <c r="O24" s="421"/>
      <c r="P24" s="421"/>
      <c r="Q24" s="421"/>
      <c r="R24" s="421"/>
      <c r="S24" s="421"/>
      <c r="T24" s="421"/>
      <c r="U24" s="421"/>
      <c r="V24" s="421"/>
      <c r="W24" s="421"/>
      <c r="X24" s="421"/>
    </row>
    <row r="25" spans="1:24" ht="16.25" customHeight="1" x14ac:dyDescent="0.15">
      <c r="A25" s="421"/>
      <c r="D25" s="421"/>
      <c r="E25" s="421"/>
      <c r="F25" s="421"/>
      <c r="G25" s="421"/>
      <c r="H25" s="421"/>
      <c r="I25" s="421"/>
      <c r="J25" s="421"/>
      <c r="K25" s="421"/>
      <c r="L25" s="421"/>
      <c r="M25" s="421"/>
      <c r="N25" s="421"/>
      <c r="O25" s="421"/>
      <c r="P25" s="421"/>
      <c r="Q25" s="421"/>
      <c r="R25" s="421"/>
      <c r="S25" s="421"/>
      <c r="T25" s="421"/>
      <c r="U25" s="421"/>
      <c r="V25" s="421"/>
      <c r="W25" s="421"/>
      <c r="X25" s="421"/>
    </row>
    <row r="26" spans="1:24" ht="16.25" customHeight="1" x14ac:dyDescent="0.15">
      <c r="A26" s="421"/>
      <c r="B26" s="422" t="s">
        <v>39</v>
      </c>
      <c r="C26" s="798"/>
      <c r="D26" s="421"/>
      <c r="E26" s="421"/>
      <c r="F26" s="421"/>
      <c r="G26" s="421"/>
      <c r="H26" s="421"/>
      <c r="I26" s="421"/>
      <c r="J26" s="421"/>
      <c r="K26" s="421"/>
      <c r="L26" s="421"/>
      <c r="M26" s="421"/>
      <c r="N26" s="421"/>
      <c r="O26" s="421"/>
      <c r="P26" s="421"/>
      <c r="Q26" s="421"/>
      <c r="R26" s="421"/>
      <c r="S26" s="421"/>
      <c r="T26" s="421"/>
      <c r="U26" s="421"/>
      <c r="V26" s="421"/>
      <c r="W26" s="421"/>
      <c r="X26" s="421"/>
    </row>
    <row r="27" spans="1:24" ht="16.25" customHeight="1" x14ac:dyDescent="0.15">
      <c r="A27" s="421"/>
      <c r="B27" s="423" t="s">
        <v>40</v>
      </c>
      <c r="C27" s="748">
        <f>'Embedded emissions '!F12</f>
        <v>119.24400000000001</v>
      </c>
      <c r="D27" s="782"/>
      <c r="E27" s="782"/>
      <c r="F27" s="421"/>
      <c r="G27" s="421"/>
      <c r="H27" s="421"/>
      <c r="I27" s="421"/>
      <c r="J27" s="421"/>
      <c r="K27" s="421"/>
      <c r="L27" s="421"/>
      <c r="M27" s="421"/>
      <c r="N27" s="421"/>
      <c r="O27" s="421"/>
      <c r="P27" s="421"/>
      <c r="Q27" s="421"/>
      <c r="R27" s="421"/>
      <c r="S27" s="421"/>
      <c r="T27" s="421"/>
      <c r="U27" s="421"/>
      <c r="V27" s="421"/>
      <c r="W27" s="421"/>
      <c r="X27" s="421"/>
    </row>
    <row r="28" spans="1:24" ht="16.25" customHeight="1" x14ac:dyDescent="0.15">
      <c r="A28" s="421"/>
      <c r="B28" s="423" t="s">
        <v>41</v>
      </c>
      <c r="C28" s="749">
        <f>'Embedded emissions '!F6</f>
        <v>75.5</v>
      </c>
      <c r="D28" s="421"/>
      <c r="E28" s="782"/>
      <c r="F28" s="421"/>
      <c r="G28" s="421"/>
      <c r="H28" s="421"/>
      <c r="I28" s="421"/>
      <c r="J28" s="421"/>
      <c r="K28" s="421"/>
      <c r="L28" s="421"/>
      <c r="M28" s="421"/>
      <c r="N28" s="421"/>
      <c r="O28" s="421"/>
      <c r="P28" s="421"/>
      <c r="Q28" s="421"/>
      <c r="R28" s="421"/>
      <c r="S28" s="421"/>
      <c r="T28" s="421"/>
      <c r="U28" s="421"/>
      <c r="V28" s="421"/>
      <c r="W28" s="421"/>
      <c r="X28" s="421"/>
    </row>
    <row r="29" spans="1:24" ht="16.25" customHeight="1" x14ac:dyDescent="0.15">
      <c r="A29" s="421"/>
      <c r="B29" s="423" t="s">
        <v>42</v>
      </c>
      <c r="C29" s="749">
        <f>'Embedded emissions '!F17</f>
        <v>5.1750000000000007</v>
      </c>
      <c r="D29" s="421"/>
      <c r="E29" s="782"/>
      <c r="F29" s="421"/>
      <c r="G29" s="421"/>
      <c r="H29" s="421"/>
      <c r="I29" s="421"/>
      <c r="J29" s="421"/>
      <c r="K29" s="421"/>
      <c r="L29" s="421"/>
      <c r="M29" s="421"/>
      <c r="N29" s="421"/>
      <c r="O29" s="421"/>
      <c r="P29" s="421"/>
      <c r="Q29" s="421"/>
      <c r="R29" s="421"/>
      <c r="S29" s="421"/>
      <c r="T29" s="421"/>
      <c r="U29" s="421"/>
      <c r="V29" s="421"/>
      <c r="W29" s="421"/>
      <c r="X29" s="421"/>
    </row>
    <row r="30" spans="1:24" ht="16.25" customHeight="1" x14ac:dyDescent="0.15">
      <c r="A30" s="421"/>
      <c r="B30" s="423" t="s">
        <v>37</v>
      </c>
      <c r="C30" s="749">
        <f>Electricity!C9</f>
        <v>1.8749999999999999E-2</v>
      </c>
      <c r="D30" s="421"/>
      <c r="E30" s="782"/>
      <c r="F30" s="421"/>
      <c r="G30" s="421"/>
      <c r="H30" s="421"/>
      <c r="I30" s="421"/>
      <c r="J30" s="421"/>
      <c r="K30" s="421"/>
      <c r="L30" s="421"/>
      <c r="M30" s="421"/>
      <c r="N30" s="421"/>
      <c r="O30" s="421"/>
      <c r="P30" s="421"/>
      <c r="Q30" s="421"/>
      <c r="R30" s="421"/>
      <c r="S30" s="421"/>
      <c r="T30" s="421"/>
      <c r="U30" s="421"/>
      <c r="V30" s="421"/>
      <c r="W30" s="421"/>
      <c r="X30" s="421"/>
    </row>
    <row r="31" spans="1:24" ht="16.25" customHeight="1" x14ac:dyDescent="0.15">
      <c r="A31" s="421"/>
      <c r="B31" s="423" t="s">
        <v>43</v>
      </c>
      <c r="C31" s="749">
        <f>Fuel!H7</f>
        <v>2.8085725000000004</v>
      </c>
      <c r="D31" s="421"/>
      <c r="E31" s="782"/>
      <c r="F31" s="421"/>
      <c r="G31" s="421"/>
      <c r="H31" s="421"/>
      <c r="I31" s="421"/>
      <c r="J31" s="421"/>
      <c r="K31" s="421"/>
      <c r="L31" s="421"/>
      <c r="M31" s="421"/>
      <c r="N31" s="421"/>
      <c r="O31" s="421"/>
      <c r="P31" s="421"/>
      <c r="Q31" s="421"/>
      <c r="R31" s="421"/>
      <c r="S31" s="421"/>
      <c r="T31" s="421"/>
      <c r="U31" s="421"/>
      <c r="V31" s="421"/>
      <c r="W31" s="421"/>
      <c r="X31" s="421"/>
    </row>
    <row r="32" spans="1:24" ht="16.25" customHeight="1" x14ac:dyDescent="0.15">
      <c r="A32" s="421"/>
      <c r="B32" s="423" t="s">
        <v>44</v>
      </c>
      <c r="C32" s="750">
        <f>'Embedded emissions '!F20</f>
        <v>1.7865</v>
      </c>
      <c r="D32" s="421"/>
      <c r="E32" s="421"/>
      <c r="F32" s="421"/>
      <c r="G32" s="421"/>
      <c r="H32" s="421"/>
      <c r="I32" s="421"/>
      <c r="J32" s="421"/>
      <c r="K32" s="421"/>
      <c r="L32" s="421"/>
      <c r="M32" s="421"/>
      <c r="N32" s="421"/>
      <c r="O32" s="421"/>
      <c r="P32" s="421"/>
      <c r="Q32" s="421"/>
      <c r="R32" s="421"/>
      <c r="S32" s="421"/>
      <c r="T32" s="421"/>
      <c r="U32" s="421"/>
      <c r="V32" s="421"/>
      <c r="W32" s="421"/>
      <c r="X32" s="421"/>
    </row>
    <row r="33" spans="1:24" ht="16.25" customHeight="1" x14ac:dyDescent="0.15">
      <c r="A33" s="421"/>
      <c r="B33" s="422" t="s">
        <v>45</v>
      </c>
      <c r="C33" s="799">
        <f>SUM(C27:C32)</f>
        <v>204.53282250000004</v>
      </c>
      <c r="D33" s="421"/>
      <c r="E33" s="421"/>
      <c r="F33" s="421"/>
      <c r="G33" s="421"/>
      <c r="H33" s="421"/>
      <c r="I33" s="421"/>
      <c r="J33" s="421"/>
      <c r="K33" s="421"/>
      <c r="L33" s="421"/>
      <c r="M33" s="421"/>
      <c r="N33" s="421"/>
      <c r="O33" s="421"/>
      <c r="P33" s="421"/>
      <c r="Q33" s="421"/>
      <c r="R33" s="421"/>
      <c r="S33" s="421"/>
      <c r="T33" s="421"/>
      <c r="U33" s="421"/>
      <c r="V33" s="421"/>
      <c r="W33" s="421"/>
      <c r="X33" s="421"/>
    </row>
    <row r="34" spans="1:24" ht="16.25" customHeight="1" x14ac:dyDescent="0.15">
      <c r="A34" s="421"/>
      <c r="B34" s="416"/>
      <c r="C34" s="418"/>
      <c r="D34" s="421"/>
      <c r="E34" s="421"/>
      <c r="F34" s="778"/>
      <c r="G34" s="421"/>
      <c r="H34" s="421"/>
      <c r="I34" s="421"/>
      <c r="J34" s="421"/>
      <c r="K34" s="421"/>
      <c r="L34" s="421"/>
      <c r="M34" s="421"/>
      <c r="N34" s="421"/>
      <c r="O34" s="421"/>
      <c r="P34" s="421"/>
      <c r="Q34" s="421"/>
      <c r="R34" s="421"/>
      <c r="S34" s="421"/>
      <c r="T34" s="421"/>
      <c r="U34" s="421"/>
      <c r="V34" s="421"/>
      <c r="W34" s="421"/>
      <c r="X34" s="421"/>
    </row>
    <row r="35" spans="1:24" ht="16.25" customHeight="1" x14ac:dyDescent="0.15">
      <c r="A35" s="421"/>
      <c r="B35" s="424" t="s">
        <v>46</v>
      </c>
      <c r="C35" s="481"/>
      <c r="D35" s="421"/>
      <c r="E35" s="421"/>
      <c r="F35" s="778"/>
      <c r="G35" s="779"/>
      <c r="H35" s="421"/>
      <c r="I35" s="421"/>
      <c r="J35" s="421"/>
      <c r="K35" s="421"/>
      <c r="L35" s="421"/>
      <c r="M35" s="421"/>
      <c r="N35" s="421"/>
      <c r="O35" s="421"/>
      <c r="P35" s="421"/>
      <c r="Q35" s="421"/>
      <c r="R35" s="421"/>
      <c r="S35" s="421"/>
      <c r="T35" s="421"/>
      <c r="U35" s="421"/>
      <c r="V35" s="421"/>
      <c r="W35" s="421"/>
      <c r="X35" s="421"/>
    </row>
    <row r="36" spans="1:24" ht="16.25" customHeight="1" x14ac:dyDescent="0.15">
      <c r="A36" s="421"/>
      <c r="B36" s="425" t="s">
        <v>47</v>
      </c>
      <c r="C36" s="487">
        <v>0</v>
      </c>
      <c r="D36" s="421"/>
      <c r="E36" s="780"/>
      <c r="F36" s="778"/>
      <c r="G36" s="779"/>
      <c r="H36" s="421"/>
      <c r="I36" s="421"/>
      <c r="J36" s="421"/>
      <c r="K36" s="421"/>
      <c r="L36" s="421"/>
      <c r="M36" s="421"/>
      <c r="N36" s="421"/>
      <c r="O36" s="421"/>
      <c r="P36" s="421"/>
      <c r="Q36" s="421"/>
      <c r="R36" s="421"/>
      <c r="S36" s="421"/>
      <c r="T36" s="421"/>
      <c r="U36" s="421"/>
      <c r="V36" s="421"/>
      <c r="W36" s="421"/>
      <c r="X36" s="421"/>
    </row>
    <row r="37" spans="1:24" ht="16.25" customHeight="1" x14ac:dyDescent="0.15">
      <c r="A37" s="421"/>
      <c r="B37" s="425" t="s">
        <v>48</v>
      </c>
      <c r="C37" s="426">
        <f>-(' Trees'!E7+' Trees'!Z7+' Trees'!AU7+' Trees'!BP7)</f>
        <v>-21.726399999999995</v>
      </c>
      <c r="D37" s="421"/>
      <c r="E37" s="790"/>
      <c r="F37" s="421"/>
      <c r="G37" s="779"/>
      <c r="H37" s="421"/>
      <c r="I37" s="421"/>
      <c r="J37" s="421"/>
      <c r="K37" s="421"/>
      <c r="L37" s="421"/>
      <c r="M37" s="421"/>
      <c r="N37" s="421"/>
      <c r="O37" s="421"/>
      <c r="P37" s="421"/>
      <c r="Q37" s="421"/>
      <c r="R37" s="421"/>
      <c r="S37" s="421"/>
      <c r="T37" s="421"/>
      <c r="U37" s="421"/>
      <c r="V37" s="421"/>
      <c r="W37" s="421"/>
      <c r="X37" s="421"/>
    </row>
    <row r="38" spans="1:24" ht="16.25" customHeight="1" x14ac:dyDescent="0.15">
      <c r="A38" s="421"/>
      <c r="B38" s="421"/>
      <c r="C38" s="421"/>
      <c r="D38" s="421"/>
      <c r="E38" s="780"/>
      <c r="F38" s="421"/>
      <c r="G38" s="779"/>
      <c r="H38" s="421"/>
      <c r="I38" s="421"/>
      <c r="J38" s="421"/>
      <c r="K38" s="421"/>
      <c r="L38" s="421"/>
      <c r="M38" s="421"/>
      <c r="N38" s="421"/>
      <c r="O38" s="421"/>
      <c r="P38" s="421"/>
      <c r="Q38" s="421"/>
      <c r="R38" s="421"/>
      <c r="S38" s="421"/>
      <c r="T38" s="421"/>
      <c r="U38" s="421"/>
      <c r="V38" s="421"/>
      <c r="W38" s="421"/>
      <c r="X38" s="421"/>
    </row>
    <row r="39" spans="1:24" ht="16.25" customHeight="1" x14ac:dyDescent="0.15">
      <c r="A39" s="421"/>
      <c r="B39" s="427" t="s">
        <v>49</v>
      </c>
      <c r="C39" s="428">
        <f>(C20+C24+C33)*(1-'Data input'!D94)+C37+C36</f>
        <v>1804.7792752988164</v>
      </c>
      <c r="D39" s="779"/>
      <c r="E39" s="421"/>
      <c r="F39" s="421"/>
      <c r="G39" s="421"/>
      <c r="H39" s="421"/>
      <c r="I39" s="421"/>
      <c r="J39" s="421"/>
      <c r="K39" s="421"/>
      <c r="L39" s="421"/>
      <c r="M39" s="421"/>
      <c r="N39" s="421"/>
      <c r="O39" s="421"/>
      <c r="P39" s="421"/>
      <c r="Q39" s="421"/>
      <c r="R39" s="421"/>
      <c r="S39" s="421"/>
      <c r="T39" s="421"/>
      <c r="U39" s="421"/>
      <c r="V39" s="421"/>
      <c r="W39" s="421"/>
      <c r="X39" s="421"/>
    </row>
    <row r="40" spans="1:24" ht="16.25" customHeight="1" x14ac:dyDescent="0.15">
      <c r="A40" s="421"/>
      <c r="B40" s="421"/>
      <c r="C40" s="421"/>
      <c r="D40" s="421"/>
      <c r="E40" s="421"/>
      <c r="F40" s="421"/>
      <c r="G40" s="421"/>
      <c r="H40" s="421"/>
      <c r="I40" s="781"/>
      <c r="J40" s="781"/>
      <c r="K40" s="781"/>
      <c r="L40" s="781"/>
      <c r="M40" s="421"/>
      <c r="N40" s="421"/>
      <c r="O40" s="421"/>
      <c r="P40" s="421"/>
      <c r="Q40" s="421"/>
      <c r="R40" s="421"/>
      <c r="S40" s="421"/>
      <c r="T40" s="421"/>
      <c r="U40" s="421"/>
      <c r="V40" s="421"/>
      <c r="W40" s="421"/>
      <c r="X40" s="421"/>
    </row>
    <row r="41" spans="1:24" ht="15.75" customHeight="1" x14ac:dyDescent="0.15">
      <c r="A41" s="421"/>
      <c r="B41" s="429" t="s">
        <v>50</v>
      </c>
      <c r="C41" s="482">
        <f>C39/'Data input'!E116</f>
        <v>12.072473107420663</v>
      </c>
      <c r="D41" s="421"/>
      <c r="E41" s="782"/>
      <c r="F41" s="421"/>
      <c r="G41" s="421"/>
      <c r="H41" s="781"/>
      <c r="I41" s="421"/>
      <c r="J41" s="421"/>
      <c r="K41" s="421"/>
      <c r="L41" s="421"/>
      <c r="M41" s="421"/>
      <c r="N41" s="421"/>
      <c r="O41" s="421"/>
      <c r="P41" s="421"/>
      <c r="Q41" s="421"/>
      <c r="R41" s="421"/>
      <c r="S41" s="421"/>
      <c r="T41" s="421"/>
      <c r="U41" s="421"/>
      <c r="V41" s="421"/>
      <c r="W41" s="421"/>
      <c r="X41" s="421"/>
    </row>
    <row r="42" spans="1:24" ht="16.25" customHeight="1" x14ac:dyDescent="0.15">
      <c r="A42" s="421"/>
      <c r="B42" s="421"/>
      <c r="C42" s="421"/>
      <c r="D42" s="421"/>
      <c r="E42" s="421"/>
      <c r="F42" s="421"/>
      <c r="G42" s="421"/>
      <c r="H42" s="421"/>
      <c r="I42" s="421"/>
      <c r="J42" s="421"/>
      <c r="K42" s="421"/>
      <c r="L42" s="421"/>
      <c r="M42" s="421"/>
      <c r="N42" s="421"/>
      <c r="O42" s="421"/>
      <c r="P42" s="421"/>
      <c r="Q42" s="421"/>
      <c r="R42" s="421"/>
      <c r="S42" s="421"/>
      <c r="T42" s="421"/>
      <c r="U42" s="421"/>
      <c r="V42" s="421"/>
      <c r="W42" s="421"/>
      <c r="X42" s="421"/>
    </row>
    <row r="43" spans="1:24" ht="16.25" customHeight="1" x14ac:dyDescent="0.15">
      <c r="A43" s="421"/>
      <c r="B43" s="421"/>
      <c r="C43" s="421"/>
      <c r="D43" s="421"/>
      <c r="E43" s="421"/>
      <c r="F43" s="421"/>
      <c r="G43" s="421"/>
      <c r="H43" s="421"/>
      <c r="I43" s="421"/>
      <c r="J43" s="421"/>
      <c r="K43" s="421"/>
      <c r="L43" s="421"/>
      <c r="M43" s="421"/>
      <c r="N43" s="421"/>
      <c r="O43" s="421"/>
      <c r="P43" s="421"/>
      <c r="Q43" s="421"/>
      <c r="R43" s="421"/>
      <c r="S43" s="421"/>
      <c r="T43" s="421"/>
      <c r="U43" s="421"/>
      <c r="V43" s="421"/>
      <c r="W43" s="421"/>
      <c r="X43" s="421"/>
    </row>
    <row r="44" spans="1:24" ht="16.25" customHeight="1" x14ac:dyDescent="0.15">
      <c r="A44" s="421"/>
      <c r="B44" s="421"/>
      <c r="C44" s="421"/>
      <c r="D44" s="421"/>
      <c r="E44" s="421"/>
      <c r="F44" s="421"/>
      <c r="G44" s="421"/>
      <c r="H44" s="421"/>
      <c r="I44" s="421"/>
      <c r="J44" s="421"/>
      <c r="K44" s="421"/>
      <c r="L44" s="421"/>
      <c r="M44" s="421"/>
      <c r="N44" s="421"/>
      <c r="O44" s="421"/>
      <c r="P44" s="421"/>
      <c r="Q44" s="421"/>
      <c r="R44" s="421"/>
      <c r="S44" s="421"/>
      <c r="T44" s="421"/>
      <c r="U44" s="421"/>
      <c r="V44" s="421"/>
      <c r="W44" s="421"/>
      <c r="X44" s="421"/>
    </row>
    <row r="45" spans="1:24" ht="16.25" customHeight="1" x14ac:dyDescent="0.15">
      <c r="A45" s="421"/>
      <c r="B45" s="421"/>
      <c r="C45" s="421"/>
      <c r="D45" s="421"/>
      <c r="E45" s="421"/>
      <c r="F45" s="421"/>
      <c r="G45" s="421"/>
      <c r="H45" s="421"/>
      <c r="I45" s="421"/>
      <c r="J45" s="421"/>
      <c r="K45" s="421"/>
      <c r="L45" s="421"/>
      <c r="M45" s="421"/>
      <c r="N45" s="421"/>
      <c r="O45" s="421"/>
      <c r="P45" s="421"/>
      <c r="Q45" s="421"/>
      <c r="R45" s="421"/>
      <c r="S45" s="421"/>
      <c r="T45" s="421"/>
      <c r="U45" s="421"/>
      <c r="V45" s="421"/>
      <c r="W45" s="421"/>
      <c r="X45" s="421"/>
    </row>
    <row r="46" spans="1:24" ht="16.25" customHeight="1" x14ac:dyDescent="0.15">
      <c r="A46" s="421"/>
      <c r="B46" s="421"/>
      <c r="C46" s="421"/>
      <c r="D46" s="421"/>
      <c r="E46" s="421"/>
      <c r="F46" s="421"/>
      <c r="G46" s="421"/>
      <c r="H46" s="421"/>
      <c r="I46" s="421"/>
      <c r="J46" s="421"/>
      <c r="K46" s="421"/>
      <c r="L46" s="421"/>
      <c r="M46" s="421"/>
      <c r="N46" s="421"/>
      <c r="O46" s="421"/>
      <c r="P46" s="421"/>
      <c r="Q46" s="421"/>
      <c r="R46" s="421"/>
      <c r="S46" s="421"/>
      <c r="T46" s="421"/>
      <c r="U46" s="421"/>
      <c r="V46" s="421"/>
      <c r="W46" s="421"/>
      <c r="X46" s="421"/>
    </row>
    <row r="47" spans="1:24" ht="16.25" customHeight="1" x14ac:dyDescent="0.15">
      <c r="A47" s="421"/>
      <c r="B47" s="421"/>
      <c r="C47" s="421"/>
      <c r="D47" s="421"/>
      <c r="E47" s="421"/>
      <c r="F47" s="421"/>
      <c r="G47" s="421"/>
      <c r="H47" s="421"/>
      <c r="I47" s="421"/>
      <c r="J47" s="421"/>
      <c r="K47" s="421"/>
      <c r="L47" s="421"/>
      <c r="M47" s="421"/>
      <c r="N47" s="421"/>
      <c r="O47" s="421"/>
      <c r="P47" s="421"/>
      <c r="Q47" s="421"/>
      <c r="R47" s="421"/>
      <c r="S47" s="421"/>
      <c r="T47" s="421"/>
      <c r="U47" s="421"/>
      <c r="V47" s="421"/>
      <c r="W47" s="421"/>
      <c r="X47" s="421"/>
    </row>
    <row r="48" spans="1:24" ht="16.25" customHeight="1" x14ac:dyDescent="0.15">
      <c r="A48" s="421"/>
      <c r="B48" s="421"/>
      <c r="C48" s="421"/>
      <c r="D48" s="421"/>
      <c r="E48" s="421"/>
      <c r="F48" s="421"/>
      <c r="G48" s="421"/>
      <c r="H48" s="421"/>
      <c r="I48" s="421"/>
      <c r="J48" s="421"/>
      <c r="K48" s="421"/>
      <c r="L48" s="421"/>
      <c r="M48" s="782"/>
      <c r="N48" s="421"/>
      <c r="O48" s="421"/>
      <c r="P48" s="421"/>
      <c r="Q48" s="421"/>
      <c r="R48" s="421"/>
      <c r="S48" s="421"/>
      <c r="T48" s="421"/>
      <c r="U48" s="421"/>
      <c r="V48" s="421"/>
      <c r="W48" s="421"/>
      <c r="X48" s="421"/>
    </row>
    <row r="49" spans="1:24" ht="16.25" customHeight="1" x14ac:dyDescent="0.15">
      <c r="A49" s="421"/>
      <c r="B49" s="421"/>
      <c r="C49" s="421"/>
      <c r="D49" s="421"/>
      <c r="E49" s="421"/>
      <c r="F49" s="421"/>
      <c r="G49" s="421"/>
      <c r="H49" s="421"/>
      <c r="I49" s="421"/>
      <c r="J49" s="421"/>
      <c r="K49" s="421"/>
      <c r="L49" s="421"/>
      <c r="M49" s="421"/>
      <c r="N49" s="421"/>
      <c r="O49" s="421"/>
      <c r="P49" s="421"/>
      <c r="Q49" s="421"/>
      <c r="R49" s="421"/>
      <c r="S49" s="421"/>
      <c r="T49" s="421"/>
      <c r="U49" s="421"/>
      <c r="V49" s="421"/>
      <c r="W49" s="421"/>
      <c r="X49" s="421"/>
    </row>
    <row r="50" spans="1:24" ht="16.25" customHeight="1" x14ac:dyDescent="0.15">
      <c r="A50" s="421"/>
      <c r="B50" s="421"/>
      <c r="C50" s="421"/>
      <c r="D50" s="421"/>
      <c r="E50" s="421"/>
      <c r="F50" s="421"/>
      <c r="G50" s="421"/>
      <c r="H50" s="421"/>
      <c r="I50" s="421"/>
      <c r="J50" s="421"/>
      <c r="K50" s="421"/>
      <c r="L50" s="421"/>
      <c r="M50" s="421"/>
      <c r="N50" s="421"/>
      <c r="O50" s="421"/>
      <c r="P50" s="421"/>
      <c r="Q50" s="421"/>
      <c r="R50" s="421"/>
      <c r="S50" s="421"/>
      <c r="T50" s="421"/>
      <c r="U50" s="421"/>
      <c r="V50" s="421"/>
      <c r="W50" s="421"/>
      <c r="X50" s="421"/>
    </row>
    <row r="51" spans="1:24" ht="16.25" customHeight="1" x14ac:dyDescent="0.15">
      <c r="A51" s="421"/>
      <c r="B51" s="421"/>
      <c r="C51" s="421"/>
      <c r="D51" s="783"/>
      <c r="E51" s="421"/>
      <c r="F51" s="421"/>
      <c r="G51" s="421"/>
      <c r="H51" s="421"/>
      <c r="I51" s="421"/>
      <c r="J51" s="421"/>
      <c r="K51" s="421"/>
      <c r="L51" s="421"/>
      <c r="M51" s="421"/>
      <c r="N51" s="421"/>
      <c r="O51" s="421"/>
      <c r="P51" s="421"/>
      <c r="Q51" s="421"/>
      <c r="R51" s="421"/>
      <c r="S51" s="421"/>
      <c r="T51" s="421"/>
      <c r="U51" s="421"/>
      <c r="V51" s="421"/>
      <c r="W51" s="421"/>
      <c r="X51" s="421"/>
    </row>
    <row r="52" spans="1:24" ht="16.25" customHeight="1" x14ac:dyDescent="0.15">
      <c r="A52" s="421"/>
      <c r="B52" s="421"/>
      <c r="C52" s="421"/>
      <c r="D52" s="421"/>
      <c r="E52" s="421"/>
      <c r="F52" s="421"/>
      <c r="G52" s="421"/>
      <c r="H52" s="421"/>
      <c r="I52" s="421"/>
      <c r="J52" s="421"/>
      <c r="K52" s="421"/>
      <c r="L52" s="421"/>
      <c r="M52" s="421"/>
      <c r="N52" s="421"/>
      <c r="O52" s="421"/>
      <c r="P52" s="421"/>
      <c r="Q52" s="421"/>
      <c r="R52" s="421"/>
      <c r="S52" s="421"/>
      <c r="T52" s="421"/>
      <c r="U52" s="421"/>
      <c r="V52" s="421"/>
      <c r="W52" s="421"/>
      <c r="X52" s="421"/>
    </row>
    <row r="53" spans="1:24" ht="16.25" customHeight="1" x14ac:dyDescent="0.15">
      <c r="A53" s="421"/>
      <c r="B53" s="421"/>
      <c r="C53" s="421"/>
      <c r="D53" s="421"/>
      <c r="E53" s="421"/>
      <c r="F53" s="421"/>
      <c r="G53" s="421"/>
      <c r="H53" s="421"/>
      <c r="I53" s="421"/>
      <c r="J53" s="421"/>
      <c r="K53" s="421"/>
      <c r="L53" s="421"/>
      <c r="M53" s="421"/>
      <c r="N53" s="421"/>
      <c r="O53" s="421"/>
      <c r="P53" s="421"/>
      <c r="Q53" s="421"/>
      <c r="R53" s="421"/>
      <c r="S53" s="421"/>
      <c r="T53" s="421"/>
      <c r="U53" s="421"/>
      <c r="V53" s="421"/>
      <c r="W53" s="421"/>
      <c r="X53" s="421"/>
    </row>
    <row r="54" spans="1:24" ht="16.25" customHeight="1" x14ac:dyDescent="0.15">
      <c r="A54" s="421"/>
      <c r="B54" s="421"/>
      <c r="C54" s="421"/>
      <c r="D54" s="421"/>
      <c r="E54" s="421"/>
      <c r="F54" s="421"/>
      <c r="G54" s="421"/>
      <c r="H54" s="421"/>
      <c r="I54" s="421"/>
      <c r="J54" s="421"/>
      <c r="K54" s="421"/>
      <c r="L54" s="421"/>
      <c r="M54" s="421"/>
      <c r="N54" s="421"/>
      <c r="O54" s="421"/>
      <c r="P54" s="421"/>
      <c r="Q54" s="421"/>
      <c r="R54" s="421"/>
      <c r="S54" s="421"/>
      <c r="T54" s="421"/>
      <c r="U54" s="421"/>
      <c r="V54" s="421"/>
      <c r="W54" s="421"/>
      <c r="X54" s="421"/>
    </row>
    <row r="55" spans="1:24" ht="16.25" customHeight="1" x14ac:dyDescent="0.15">
      <c r="A55" s="421"/>
      <c r="B55" s="421"/>
      <c r="C55" s="421"/>
      <c r="D55" s="421"/>
      <c r="E55" s="421"/>
      <c r="F55" s="421"/>
      <c r="G55" s="421"/>
      <c r="H55" s="421"/>
      <c r="I55" s="421"/>
      <c r="J55" s="421"/>
      <c r="K55" s="421"/>
      <c r="L55" s="421"/>
      <c r="M55" s="421"/>
      <c r="N55" s="421"/>
      <c r="O55" s="421"/>
      <c r="P55" s="421"/>
      <c r="Q55" s="421"/>
      <c r="R55" s="421"/>
      <c r="S55" s="421"/>
      <c r="T55" s="421"/>
      <c r="U55" s="421"/>
      <c r="V55" s="421"/>
      <c r="W55" s="421"/>
      <c r="X55" s="421"/>
    </row>
    <row r="56" spans="1:24" ht="14" x14ac:dyDescent="0.15">
      <c r="A56" s="421"/>
      <c r="B56" s="421"/>
      <c r="C56" s="421"/>
      <c r="D56" s="421"/>
      <c r="E56" s="421"/>
      <c r="F56" s="421"/>
      <c r="G56" s="421"/>
      <c r="H56" s="421"/>
      <c r="I56" s="421"/>
      <c r="J56" s="421"/>
      <c r="K56" s="421"/>
      <c r="L56" s="421"/>
      <c r="M56" s="421"/>
      <c r="N56" s="421"/>
      <c r="O56" s="421"/>
      <c r="P56" s="421"/>
      <c r="Q56" s="421"/>
      <c r="R56" s="421"/>
      <c r="S56" s="421"/>
      <c r="T56" s="421"/>
      <c r="U56" s="421"/>
      <c r="V56" s="421"/>
      <c r="W56" s="421"/>
      <c r="X56" s="421"/>
    </row>
    <row r="57" spans="1:24" ht="14" x14ac:dyDescent="0.15">
      <c r="A57" s="421"/>
      <c r="B57" s="421"/>
      <c r="C57" s="421"/>
      <c r="D57" s="421"/>
      <c r="E57" s="421"/>
      <c r="F57" s="421"/>
      <c r="G57" s="421"/>
      <c r="H57" s="421"/>
      <c r="I57" s="421"/>
      <c r="J57" s="421"/>
      <c r="K57" s="421"/>
      <c r="L57" s="421"/>
      <c r="M57" s="421"/>
      <c r="N57" s="421"/>
      <c r="O57" s="421"/>
      <c r="P57" s="421"/>
      <c r="Q57" s="421"/>
      <c r="R57" s="421"/>
      <c r="S57" s="421"/>
      <c r="T57" s="421"/>
      <c r="U57" s="421"/>
      <c r="V57" s="421"/>
      <c r="W57" s="421"/>
      <c r="X57" s="421"/>
    </row>
    <row r="58" spans="1:24" ht="14" x14ac:dyDescent="0.15">
      <c r="A58" s="421"/>
      <c r="B58" s="421"/>
      <c r="C58" s="421"/>
      <c r="D58" s="421"/>
      <c r="E58" s="421"/>
      <c r="F58" s="421"/>
      <c r="G58" s="421"/>
      <c r="H58" s="421"/>
      <c r="I58" s="421"/>
      <c r="J58" s="421"/>
      <c r="K58" s="421"/>
      <c r="L58" s="421"/>
      <c r="M58" s="421"/>
      <c r="N58" s="421"/>
      <c r="O58" s="421"/>
      <c r="P58" s="421"/>
      <c r="Q58" s="421"/>
      <c r="R58" s="421"/>
      <c r="S58" s="421"/>
      <c r="T58" s="421"/>
      <c r="U58" s="421"/>
      <c r="V58" s="421"/>
      <c r="W58" s="421"/>
      <c r="X58" s="421"/>
    </row>
    <row r="59" spans="1:24" ht="14" x14ac:dyDescent="0.15">
      <c r="A59" s="421"/>
      <c r="B59" s="421"/>
      <c r="C59" s="421"/>
      <c r="D59" s="421"/>
      <c r="E59" s="421"/>
      <c r="F59" s="421"/>
      <c r="G59" s="421"/>
      <c r="H59" s="421"/>
      <c r="I59" s="421"/>
      <c r="J59" s="421"/>
      <c r="K59" s="421"/>
      <c r="L59" s="421"/>
      <c r="M59" s="421"/>
      <c r="N59" s="421"/>
      <c r="O59" s="421"/>
      <c r="P59" s="421"/>
      <c r="Q59" s="421"/>
      <c r="R59" s="421"/>
      <c r="S59" s="421"/>
      <c r="T59" s="421"/>
      <c r="U59" s="421"/>
      <c r="V59" s="421"/>
      <c r="W59" s="421"/>
      <c r="X59" s="421"/>
    </row>
    <row r="60" spans="1:24" ht="14" x14ac:dyDescent="0.15">
      <c r="A60" s="421"/>
      <c r="B60" s="421"/>
      <c r="C60" s="421"/>
      <c r="D60" s="421"/>
      <c r="E60" s="421"/>
      <c r="F60" s="421"/>
      <c r="G60" s="421"/>
      <c r="H60" s="421"/>
      <c r="I60" s="421"/>
      <c r="J60" s="421"/>
      <c r="K60" s="421"/>
      <c r="L60" s="421"/>
      <c r="M60" s="421"/>
      <c r="N60" s="421"/>
      <c r="O60" s="421"/>
      <c r="P60" s="421"/>
      <c r="Q60" s="421"/>
      <c r="R60" s="421"/>
      <c r="S60" s="421"/>
      <c r="T60" s="421"/>
      <c r="U60" s="421"/>
      <c r="V60" s="421"/>
      <c r="W60" s="421"/>
      <c r="X60" s="421"/>
    </row>
    <row r="61" spans="1:24" ht="14" x14ac:dyDescent="0.15">
      <c r="A61" s="421"/>
      <c r="B61" s="421"/>
      <c r="C61" s="421"/>
      <c r="D61" s="421"/>
      <c r="E61" s="421"/>
      <c r="F61" s="421"/>
      <c r="G61" s="421"/>
      <c r="H61" s="421"/>
      <c r="I61" s="421"/>
      <c r="J61" s="421"/>
      <c r="K61" s="421"/>
      <c r="L61" s="421"/>
      <c r="M61" s="421"/>
      <c r="N61" s="421"/>
      <c r="O61" s="421"/>
      <c r="P61" s="421"/>
      <c r="Q61" s="421"/>
      <c r="R61" s="421"/>
      <c r="S61" s="421"/>
      <c r="T61" s="421"/>
      <c r="U61" s="421"/>
      <c r="V61" s="421"/>
      <c r="W61" s="421"/>
      <c r="X61" s="421"/>
    </row>
    <row r="62" spans="1:24" ht="14" x14ac:dyDescent="0.15">
      <c r="A62" s="421"/>
      <c r="B62" s="421"/>
      <c r="C62" s="421"/>
      <c r="D62" s="421"/>
      <c r="E62" s="421"/>
      <c r="F62" s="421"/>
      <c r="G62" s="421"/>
      <c r="H62" s="421"/>
      <c r="I62" s="421"/>
      <c r="J62" s="421"/>
      <c r="K62" s="421"/>
      <c r="L62" s="421"/>
      <c r="M62" s="421"/>
      <c r="N62" s="421"/>
      <c r="O62" s="421"/>
      <c r="P62" s="421"/>
      <c r="Q62" s="421"/>
      <c r="R62" s="421"/>
      <c r="S62" s="421"/>
      <c r="T62" s="421"/>
      <c r="U62" s="421"/>
      <c r="V62" s="421"/>
      <c r="W62" s="421"/>
      <c r="X62" s="421"/>
    </row>
    <row r="63" spans="1:24" ht="14" x14ac:dyDescent="0.15">
      <c r="A63" s="421"/>
      <c r="B63" s="421"/>
      <c r="C63" s="421"/>
      <c r="D63" s="421"/>
      <c r="E63" s="421"/>
      <c r="F63" s="421"/>
      <c r="G63" s="421"/>
      <c r="H63" s="421"/>
      <c r="I63" s="421"/>
      <c r="J63" s="421"/>
      <c r="K63" s="421"/>
      <c r="L63" s="421"/>
      <c r="M63" s="421"/>
      <c r="N63" s="421"/>
      <c r="O63" s="421"/>
      <c r="P63" s="421"/>
      <c r="Q63" s="421"/>
      <c r="R63" s="421"/>
      <c r="S63" s="421"/>
      <c r="T63" s="421"/>
      <c r="U63" s="421"/>
      <c r="V63" s="421"/>
      <c r="W63" s="421"/>
      <c r="X63" s="421"/>
    </row>
    <row r="64" spans="1:24" ht="14" x14ac:dyDescent="0.15">
      <c r="A64" s="421"/>
      <c r="B64" s="421"/>
      <c r="C64" s="421"/>
      <c r="D64" s="421"/>
      <c r="E64" s="421"/>
      <c r="F64" s="421"/>
      <c r="G64" s="421"/>
      <c r="H64" s="421"/>
      <c r="I64" s="421"/>
      <c r="J64" s="421"/>
      <c r="K64" s="421"/>
      <c r="L64" s="421"/>
      <c r="M64" s="784"/>
      <c r="N64" s="421"/>
      <c r="O64" s="421"/>
      <c r="P64" s="421"/>
      <c r="Q64" s="421"/>
      <c r="R64" s="421"/>
      <c r="S64" s="421"/>
      <c r="T64" s="421"/>
      <c r="U64" s="421"/>
      <c r="V64" s="421"/>
      <c r="W64" s="421"/>
      <c r="X64" s="421"/>
    </row>
    <row r="65" spans="1:24" ht="14" x14ac:dyDescent="0.15">
      <c r="A65" s="421"/>
      <c r="B65" s="421"/>
      <c r="C65" s="421"/>
      <c r="D65" s="421"/>
      <c r="E65" s="421"/>
      <c r="F65" s="421"/>
      <c r="G65" s="421"/>
      <c r="H65" s="421"/>
      <c r="I65" s="421"/>
      <c r="J65" s="421"/>
      <c r="K65" s="421"/>
      <c r="L65" s="421"/>
      <c r="M65" s="784"/>
      <c r="N65" s="421"/>
      <c r="O65" s="421"/>
      <c r="P65" s="421"/>
      <c r="Q65" s="421"/>
      <c r="R65" s="421"/>
      <c r="S65" s="421"/>
      <c r="T65" s="421"/>
      <c r="U65" s="421"/>
      <c r="V65" s="421"/>
      <c r="W65" s="421"/>
      <c r="X65" s="421"/>
    </row>
    <row r="66" spans="1:24" ht="14" x14ac:dyDescent="0.15">
      <c r="A66" s="421"/>
      <c r="B66" s="421"/>
      <c r="C66" s="421"/>
      <c r="D66" s="421"/>
      <c r="E66" s="421"/>
      <c r="F66" s="421"/>
      <c r="G66" s="421"/>
      <c r="H66" s="421"/>
      <c r="I66" s="421"/>
      <c r="J66" s="421"/>
      <c r="K66" s="421"/>
      <c r="L66" s="421"/>
      <c r="M66" s="784"/>
      <c r="N66" s="421"/>
      <c r="O66" s="421"/>
      <c r="P66" s="421"/>
      <c r="Q66" s="421"/>
      <c r="R66" s="421"/>
      <c r="S66" s="421"/>
      <c r="T66" s="421"/>
      <c r="U66" s="421"/>
      <c r="V66" s="421"/>
      <c r="W66" s="421"/>
      <c r="X66" s="421"/>
    </row>
    <row r="67" spans="1:24" ht="14" x14ac:dyDescent="0.15">
      <c r="A67" s="421"/>
      <c r="B67" s="421"/>
      <c r="C67" s="421"/>
      <c r="D67" s="421"/>
      <c r="E67" s="421"/>
      <c r="F67" s="421"/>
      <c r="G67" s="421"/>
      <c r="H67" s="421"/>
      <c r="I67" s="421"/>
      <c r="J67" s="421"/>
      <c r="K67" s="421"/>
      <c r="L67" s="421"/>
      <c r="M67" s="421"/>
      <c r="N67" s="421"/>
      <c r="O67" s="421"/>
      <c r="P67" s="421"/>
      <c r="Q67" s="421"/>
      <c r="R67" s="421"/>
      <c r="S67" s="421"/>
      <c r="T67" s="421"/>
      <c r="U67" s="421"/>
      <c r="V67" s="421"/>
      <c r="W67" s="421"/>
      <c r="X67" s="421"/>
    </row>
    <row r="68" spans="1:24" ht="14" x14ac:dyDescent="0.15">
      <c r="A68" s="421"/>
      <c r="B68" s="421"/>
      <c r="C68" s="421"/>
      <c r="D68" s="421"/>
      <c r="E68" s="421"/>
      <c r="F68" s="421"/>
      <c r="G68" s="421"/>
      <c r="H68" s="421"/>
      <c r="I68" s="421"/>
      <c r="J68" s="421"/>
      <c r="K68" s="421"/>
      <c r="L68" s="421"/>
      <c r="M68" s="421"/>
      <c r="N68" s="421"/>
      <c r="O68" s="421"/>
      <c r="P68" s="421"/>
      <c r="Q68" s="421"/>
      <c r="R68" s="421"/>
      <c r="S68" s="421"/>
      <c r="T68" s="421"/>
      <c r="U68" s="421"/>
      <c r="V68" s="421"/>
      <c r="W68" s="421"/>
      <c r="X68" s="421"/>
    </row>
    <row r="69" spans="1:24" ht="14" x14ac:dyDescent="0.15">
      <c r="A69" s="421"/>
      <c r="B69" s="421"/>
      <c r="C69" s="421"/>
      <c r="D69" s="421"/>
      <c r="E69" s="421"/>
      <c r="F69" s="421"/>
      <c r="G69" s="421"/>
      <c r="H69" s="421"/>
      <c r="I69" s="421"/>
      <c r="J69" s="421"/>
      <c r="K69" s="421"/>
      <c r="L69" s="421"/>
      <c r="M69" s="421"/>
      <c r="N69" s="421"/>
      <c r="O69" s="421"/>
      <c r="P69" s="421"/>
      <c r="Q69" s="421"/>
      <c r="R69" s="421"/>
      <c r="S69" s="421"/>
      <c r="T69" s="421"/>
      <c r="U69" s="421"/>
      <c r="V69" s="421"/>
      <c r="W69" s="421"/>
      <c r="X69" s="421"/>
    </row>
    <row r="70" spans="1:24" ht="14" x14ac:dyDescent="0.15">
      <c r="A70" s="421"/>
      <c r="B70" s="421"/>
      <c r="C70" s="421"/>
      <c r="D70" s="421"/>
      <c r="E70" s="421"/>
      <c r="F70" s="421"/>
      <c r="G70" s="421"/>
      <c r="H70" s="421"/>
      <c r="I70" s="421"/>
      <c r="J70" s="421"/>
      <c r="K70" s="421"/>
      <c r="L70" s="421"/>
      <c r="M70" s="421"/>
      <c r="N70" s="421"/>
      <c r="O70" s="421"/>
      <c r="P70" s="421"/>
      <c r="Q70" s="421"/>
      <c r="R70" s="421"/>
      <c r="S70" s="421"/>
      <c r="T70" s="421"/>
      <c r="U70" s="421"/>
      <c r="V70" s="421"/>
      <c r="W70" s="421"/>
      <c r="X70" s="421"/>
    </row>
    <row r="71" spans="1:24" ht="14" x14ac:dyDescent="0.15">
      <c r="A71" s="421"/>
      <c r="B71" s="421"/>
      <c r="C71" s="421"/>
      <c r="D71" s="421"/>
      <c r="E71" s="421"/>
      <c r="F71" s="421"/>
      <c r="G71" s="421"/>
      <c r="H71" s="421"/>
      <c r="I71" s="421"/>
      <c r="J71" s="421"/>
      <c r="K71" s="421"/>
      <c r="L71" s="421"/>
      <c r="M71" s="421"/>
      <c r="N71" s="421"/>
      <c r="O71" s="421"/>
      <c r="P71" s="421"/>
      <c r="Q71" s="421"/>
      <c r="R71" s="421"/>
      <c r="S71" s="421"/>
      <c r="T71" s="421"/>
      <c r="U71" s="421"/>
      <c r="V71" s="421"/>
      <c r="W71" s="421"/>
      <c r="X71" s="421"/>
    </row>
    <row r="72" spans="1:24" ht="14" x14ac:dyDescent="0.15">
      <c r="A72" s="421"/>
      <c r="B72" s="421"/>
      <c r="C72" s="421"/>
      <c r="D72" s="421"/>
      <c r="E72" s="421"/>
      <c r="F72" s="421"/>
      <c r="G72" s="421"/>
      <c r="H72" s="421"/>
      <c r="I72" s="421"/>
      <c r="J72" s="421"/>
      <c r="K72" s="421"/>
      <c r="L72" s="421"/>
      <c r="M72" s="421"/>
      <c r="N72" s="421"/>
      <c r="O72" s="421"/>
      <c r="P72" s="421"/>
      <c r="Q72" s="421"/>
      <c r="R72" s="421"/>
      <c r="S72" s="421"/>
      <c r="T72" s="421"/>
      <c r="U72" s="421"/>
      <c r="V72" s="421"/>
      <c r="W72" s="421"/>
      <c r="X72" s="421"/>
    </row>
    <row r="73" spans="1:24" ht="14" x14ac:dyDescent="0.15">
      <c r="A73" s="421"/>
      <c r="B73" s="421"/>
      <c r="C73" s="421"/>
      <c r="D73" s="421"/>
      <c r="E73" s="421"/>
      <c r="F73" s="421"/>
      <c r="G73" s="421"/>
      <c r="H73" s="421"/>
      <c r="I73" s="421"/>
      <c r="J73" s="421"/>
      <c r="K73" s="421"/>
      <c r="L73" s="421"/>
      <c r="M73" s="421"/>
      <c r="N73" s="421"/>
      <c r="O73" s="421"/>
      <c r="P73" s="421"/>
      <c r="Q73" s="421"/>
      <c r="R73" s="421"/>
      <c r="S73" s="421"/>
      <c r="T73" s="421"/>
      <c r="U73" s="421"/>
      <c r="V73" s="421"/>
      <c r="W73" s="421"/>
      <c r="X73" s="421"/>
    </row>
    <row r="74" spans="1:24" ht="14" x14ac:dyDescent="0.15">
      <c r="A74" s="421"/>
      <c r="B74" s="421"/>
      <c r="C74" s="421"/>
      <c r="D74" s="421"/>
      <c r="E74" s="421"/>
      <c r="F74" s="421"/>
      <c r="G74" s="421"/>
      <c r="H74" s="421"/>
      <c r="I74" s="421"/>
      <c r="J74" s="421"/>
      <c r="K74" s="421"/>
      <c r="L74" s="421"/>
      <c r="M74" s="421"/>
      <c r="N74" s="421"/>
      <c r="O74" s="421"/>
      <c r="P74" s="421"/>
      <c r="Q74" s="421"/>
      <c r="R74" s="421"/>
      <c r="S74" s="421"/>
      <c r="T74" s="421"/>
      <c r="U74" s="421"/>
      <c r="V74" s="421"/>
      <c r="W74" s="421"/>
      <c r="X74" s="421"/>
    </row>
    <row r="75" spans="1:24" ht="14" x14ac:dyDescent="0.15">
      <c r="A75" s="421"/>
      <c r="B75" s="421"/>
      <c r="C75" s="421"/>
      <c r="D75" s="421"/>
      <c r="E75" s="421"/>
      <c r="F75" s="421"/>
      <c r="G75" s="421"/>
      <c r="H75" s="421"/>
      <c r="I75" s="421"/>
      <c r="J75" s="421"/>
      <c r="K75" s="421"/>
      <c r="L75" s="421"/>
      <c r="M75" s="421"/>
      <c r="N75" s="421"/>
      <c r="O75" s="421"/>
      <c r="P75" s="421"/>
      <c r="Q75" s="421"/>
      <c r="R75" s="421"/>
      <c r="S75" s="421"/>
      <c r="T75" s="421"/>
      <c r="U75" s="421"/>
      <c r="V75" s="421"/>
      <c r="W75" s="421"/>
      <c r="X75" s="421"/>
    </row>
    <row r="76" spans="1:24" ht="14" x14ac:dyDescent="0.15">
      <c r="A76" s="421"/>
      <c r="B76" s="421"/>
      <c r="C76" s="421"/>
      <c r="D76" s="421"/>
      <c r="E76" s="421"/>
      <c r="F76" s="421"/>
      <c r="G76" s="421"/>
      <c r="H76" s="421"/>
      <c r="I76" s="421"/>
      <c r="J76" s="421"/>
      <c r="K76" s="421"/>
      <c r="L76" s="421"/>
      <c r="M76" s="421"/>
      <c r="N76" s="421"/>
      <c r="O76" s="421"/>
      <c r="P76" s="421"/>
      <c r="Q76" s="421"/>
      <c r="R76" s="421"/>
      <c r="S76" s="421"/>
      <c r="T76" s="421"/>
      <c r="U76" s="421"/>
      <c r="V76" s="421"/>
      <c r="W76" s="421"/>
      <c r="X76" s="421"/>
    </row>
    <row r="77" spans="1:24" ht="190.25" customHeight="1" x14ac:dyDescent="0.15">
      <c r="A77" s="421"/>
      <c r="B77" s="421"/>
      <c r="C77" s="421"/>
      <c r="D77" s="421"/>
      <c r="E77" s="421"/>
      <c r="F77" s="421"/>
      <c r="G77" s="421"/>
      <c r="H77" s="421"/>
      <c r="I77" s="421"/>
      <c r="J77" s="421"/>
      <c r="K77" s="421"/>
      <c r="L77" s="421"/>
      <c r="M77" s="421"/>
      <c r="N77" s="421"/>
      <c r="O77" s="421"/>
      <c r="P77" s="421"/>
      <c r="Q77" s="421"/>
      <c r="R77" s="421"/>
      <c r="S77" s="421"/>
      <c r="T77" s="421"/>
      <c r="U77" s="421"/>
      <c r="V77" s="421"/>
      <c r="W77" s="421"/>
      <c r="X77" s="421"/>
    </row>
    <row r="78" spans="1:24" ht="14.25" customHeight="1" x14ac:dyDescent="0.15">
      <c r="A78" s="421"/>
      <c r="B78" s="421"/>
      <c r="C78" s="421"/>
      <c r="D78" s="421"/>
      <c r="E78" s="421"/>
      <c r="F78" s="421"/>
      <c r="G78" s="421"/>
      <c r="H78" s="421"/>
      <c r="I78" s="421"/>
      <c r="J78" s="421"/>
      <c r="K78" s="421"/>
      <c r="L78" s="421"/>
      <c r="M78" s="421"/>
      <c r="N78" s="421"/>
      <c r="O78" s="421"/>
      <c r="P78" s="421"/>
      <c r="Q78" s="421"/>
      <c r="R78" s="421"/>
      <c r="S78" s="421"/>
      <c r="T78" s="421"/>
      <c r="U78" s="421"/>
      <c r="V78" s="421"/>
      <c r="W78" s="421"/>
      <c r="X78" s="421"/>
    </row>
    <row r="79" spans="1:24" ht="14.25" customHeight="1" x14ac:dyDescent="0.15">
      <c r="A79" s="421"/>
      <c r="B79" s="421"/>
      <c r="C79" s="421"/>
      <c r="D79" s="421"/>
      <c r="E79" s="421"/>
      <c r="F79" s="421"/>
      <c r="G79" s="421"/>
      <c r="H79" s="421"/>
      <c r="I79" s="421"/>
      <c r="J79" s="421"/>
      <c r="K79" s="421"/>
      <c r="L79" s="421"/>
      <c r="M79" s="421"/>
      <c r="N79" s="421"/>
      <c r="O79" s="421"/>
      <c r="P79" s="421"/>
      <c r="Q79" s="421"/>
      <c r="R79" s="421"/>
      <c r="S79" s="421"/>
      <c r="T79" s="421"/>
      <c r="U79" s="421"/>
      <c r="V79" s="421"/>
      <c r="W79" s="421"/>
      <c r="X79" s="421"/>
    </row>
    <row r="80" spans="1:24" ht="14.25" customHeight="1" x14ac:dyDescent="0.15">
      <c r="A80" s="421"/>
      <c r="B80" s="421"/>
      <c r="C80" s="421"/>
      <c r="D80" s="421"/>
      <c r="E80" s="421"/>
      <c r="F80" s="421"/>
      <c r="G80" s="421"/>
      <c r="H80" s="421"/>
      <c r="I80" s="421"/>
      <c r="J80" s="421"/>
      <c r="K80" s="421"/>
      <c r="L80" s="421"/>
      <c r="M80" s="421"/>
      <c r="N80" s="421"/>
      <c r="O80" s="421"/>
      <c r="P80" s="421"/>
      <c r="Q80" s="421"/>
      <c r="R80" s="421"/>
      <c r="S80" s="421"/>
      <c r="T80" s="421"/>
      <c r="U80" s="421"/>
      <c r="V80" s="421"/>
      <c r="W80" s="421"/>
      <c r="X80" s="421"/>
    </row>
    <row r="81" spans="1:24" ht="14.25" customHeight="1" x14ac:dyDescent="0.15">
      <c r="A81" s="421"/>
      <c r="B81" s="421"/>
      <c r="C81" s="421"/>
      <c r="D81" s="421"/>
      <c r="E81" s="421"/>
      <c r="F81" s="421"/>
      <c r="G81" s="421"/>
      <c r="H81" s="421"/>
      <c r="I81" s="421"/>
      <c r="J81" s="421"/>
      <c r="K81" s="421"/>
      <c r="L81" s="421"/>
      <c r="M81" s="421"/>
      <c r="N81" s="421"/>
      <c r="O81" s="421"/>
      <c r="P81" s="421"/>
      <c r="Q81" s="421"/>
      <c r="R81" s="421"/>
      <c r="S81" s="421"/>
      <c r="T81" s="421"/>
      <c r="U81" s="421"/>
      <c r="V81" s="421"/>
      <c r="W81" s="421"/>
      <c r="X81" s="421"/>
    </row>
    <row r="82" spans="1:24" ht="14.25" customHeight="1" x14ac:dyDescent="0.15">
      <c r="A82" s="421"/>
      <c r="B82" s="421"/>
      <c r="C82" s="421"/>
      <c r="D82" s="421"/>
      <c r="E82" s="421"/>
      <c r="F82" s="421"/>
      <c r="G82" s="421"/>
      <c r="H82" s="421"/>
      <c r="I82" s="421"/>
      <c r="J82" s="421"/>
      <c r="K82" s="421"/>
      <c r="L82" s="421"/>
      <c r="M82" s="421"/>
      <c r="N82" s="421"/>
      <c r="O82" s="421"/>
      <c r="P82" s="421"/>
      <c r="Q82" s="421"/>
      <c r="R82" s="421"/>
      <c r="S82" s="421"/>
      <c r="T82" s="421"/>
      <c r="U82" s="421"/>
      <c r="V82" s="421"/>
      <c r="W82" s="421"/>
      <c r="X82" s="421"/>
    </row>
    <row r="83" spans="1:24" ht="14.25" customHeight="1" x14ac:dyDescent="0.15">
      <c r="A83" s="421"/>
      <c r="B83" s="421"/>
      <c r="C83" s="421"/>
      <c r="D83" s="421"/>
      <c r="E83" s="421"/>
      <c r="F83" s="421"/>
      <c r="G83" s="421"/>
      <c r="H83" s="421"/>
      <c r="I83" s="421"/>
      <c r="J83" s="421"/>
      <c r="K83" s="421"/>
      <c r="L83" s="421"/>
      <c r="M83" s="421"/>
      <c r="N83" s="421"/>
      <c r="O83" s="421"/>
      <c r="P83" s="421"/>
      <c r="Q83" s="421"/>
      <c r="R83" s="421"/>
      <c r="S83" s="421"/>
      <c r="T83" s="421"/>
      <c r="U83" s="421"/>
      <c r="V83" s="421"/>
      <c r="W83" s="421"/>
      <c r="X83" s="421"/>
    </row>
    <row r="84" spans="1:24" ht="14.25" customHeight="1" x14ac:dyDescent="0.15">
      <c r="A84" s="421"/>
      <c r="B84" s="421"/>
      <c r="C84" s="421"/>
      <c r="D84" s="421"/>
      <c r="E84" s="421"/>
      <c r="F84" s="421"/>
      <c r="G84" s="421"/>
      <c r="H84" s="421"/>
      <c r="I84" s="421"/>
      <c r="J84" s="421"/>
      <c r="K84" s="421"/>
      <c r="L84" s="421"/>
      <c r="M84" s="421"/>
      <c r="N84" s="421"/>
      <c r="O84" s="421"/>
      <c r="P84" s="421"/>
      <c r="Q84" s="421"/>
      <c r="R84" s="421"/>
      <c r="S84" s="421"/>
      <c r="T84" s="421"/>
      <c r="U84" s="421"/>
      <c r="V84" s="421"/>
      <c r="W84" s="421"/>
      <c r="X84" s="421"/>
    </row>
    <row r="85" spans="1:24" ht="14.25" customHeight="1" x14ac:dyDescent="0.15">
      <c r="A85" s="421"/>
      <c r="B85" s="421"/>
      <c r="C85" s="421"/>
      <c r="D85" s="421"/>
      <c r="E85" s="421"/>
      <c r="F85" s="421"/>
      <c r="G85" s="421"/>
      <c r="H85" s="421"/>
      <c r="I85" s="421"/>
      <c r="J85" s="421"/>
      <c r="K85" s="421"/>
      <c r="L85" s="421"/>
      <c r="M85" s="421"/>
      <c r="N85" s="421"/>
      <c r="O85" s="421"/>
      <c r="P85" s="421"/>
      <c r="Q85" s="421"/>
      <c r="R85" s="421"/>
      <c r="S85" s="421"/>
      <c r="T85" s="421"/>
      <c r="U85" s="421"/>
      <c r="V85" s="421"/>
      <c r="W85" s="421"/>
      <c r="X85" s="421"/>
    </row>
    <row r="86" spans="1:24" ht="14" x14ac:dyDescent="0.15">
      <c r="A86" s="421"/>
      <c r="B86" s="421"/>
      <c r="C86" s="421"/>
      <c r="D86" s="421"/>
      <c r="E86" s="421"/>
      <c r="F86" s="421"/>
      <c r="G86" s="421"/>
      <c r="H86" s="421"/>
      <c r="I86" s="421"/>
      <c r="J86" s="421"/>
      <c r="K86" s="421"/>
      <c r="L86" s="421"/>
      <c r="M86" s="421"/>
      <c r="N86" s="421"/>
      <c r="O86" s="421"/>
      <c r="P86" s="421"/>
      <c r="Q86" s="421"/>
      <c r="R86" s="421"/>
      <c r="S86" s="421"/>
      <c r="T86" s="421"/>
      <c r="U86" s="421"/>
      <c r="V86" s="421"/>
      <c r="W86" s="421"/>
      <c r="X86" s="421"/>
    </row>
    <row r="87" spans="1:24" ht="14" x14ac:dyDescent="0.15">
      <c r="A87" s="421"/>
      <c r="B87" s="421"/>
      <c r="C87" s="421"/>
      <c r="D87" s="421"/>
      <c r="E87" s="421"/>
      <c r="F87" s="421"/>
      <c r="G87" s="421"/>
      <c r="H87" s="421"/>
      <c r="I87" s="421"/>
      <c r="J87" s="421"/>
      <c r="K87" s="421"/>
      <c r="L87" s="421"/>
      <c r="M87" s="421"/>
      <c r="N87" s="421"/>
      <c r="O87" s="421"/>
      <c r="P87" s="421"/>
      <c r="Q87" s="421"/>
      <c r="R87" s="421"/>
      <c r="S87" s="421"/>
      <c r="T87" s="421"/>
      <c r="U87" s="421"/>
      <c r="V87" s="421"/>
      <c r="W87" s="421"/>
      <c r="X87" s="421"/>
    </row>
    <row r="88" spans="1:24" ht="14" x14ac:dyDescent="0.15">
      <c r="A88" s="421"/>
      <c r="B88" s="421"/>
      <c r="C88" s="421"/>
      <c r="D88" s="421"/>
      <c r="E88" s="421"/>
      <c r="F88" s="421"/>
      <c r="G88" s="421"/>
      <c r="H88" s="421"/>
      <c r="I88" s="421"/>
      <c r="J88" s="421"/>
      <c r="K88" s="421"/>
      <c r="L88" s="421"/>
      <c r="M88" s="421"/>
      <c r="N88" s="421"/>
      <c r="O88" s="421"/>
      <c r="P88" s="421"/>
      <c r="Q88" s="421"/>
      <c r="R88" s="421"/>
      <c r="S88" s="421"/>
      <c r="T88" s="421"/>
      <c r="U88" s="421"/>
      <c r="V88" s="421"/>
      <c r="W88" s="421"/>
      <c r="X88" s="421"/>
    </row>
    <row r="89" spans="1:24" ht="14.25" customHeight="1" x14ac:dyDescent="0.15">
      <c r="A89" s="421"/>
      <c r="B89" s="421"/>
      <c r="C89" s="421"/>
      <c r="D89" s="421"/>
      <c r="E89" s="421"/>
      <c r="F89" s="421"/>
      <c r="G89" s="421"/>
      <c r="H89" s="421"/>
      <c r="I89" s="421"/>
      <c r="J89" s="421"/>
      <c r="K89" s="421"/>
      <c r="L89" s="421"/>
      <c r="M89" s="421"/>
      <c r="N89" s="421"/>
      <c r="O89" s="421"/>
      <c r="P89" s="421"/>
      <c r="Q89" s="421"/>
      <c r="R89" s="421"/>
      <c r="S89" s="421"/>
      <c r="T89" s="421"/>
      <c r="U89" s="421"/>
      <c r="V89" s="421"/>
      <c r="W89" s="421"/>
      <c r="X89" s="421"/>
    </row>
    <row r="90" spans="1:24" ht="14.25" customHeight="1" x14ac:dyDescent="0.15">
      <c r="A90" s="421"/>
      <c r="B90" s="421"/>
      <c r="C90" s="421"/>
      <c r="D90" s="421"/>
      <c r="E90" s="421"/>
      <c r="F90" s="421"/>
      <c r="G90" s="421"/>
      <c r="H90" s="421"/>
      <c r="I90" s="421"/>
      <c r="J90" s="421"/>
      <c r="K90" s="421"/>
      <c r="L90" s="421"/>
      <c r="M90" s="421"/>
      <c r="N90" s="421"/>
      <c r="O90" s="421"/>
      <c r="P90" s="421"/>
      <c r="Q90" s="421"/>
      <c r="R90" s="421"/>
      <c r="S90" s="421"/>
      <c r="T90" s="421"/>
      <c r="U90" s="421"/>
      <c r="V90" s="421"/>
      <c r="W90" s="421"/>
      <c r="X90" s="421"/>
    </row>
    <row r="91" spans="1:24" ht="14.25" customHeight="1" x14ac:dyDescent="0.15">
      <c r="A91" s="421"/>
      <c r="B91" s="421"/>
      <c r="C91" s="421"/>
      <c r="D91" s="421"/>
      <c r="E91" s="421"/>
      <c r="F91" s="421"/>
      <c r="G91" s="421"/>
      <c r="H91" s="421"/>
      <c r="I91" s="421"/>
      <c r="J91" s="421"/>
      <c r="K91" s="421"/>
      <c r="L91" s="421"/>
      <c r="M91" s="421"/>
      <c r="N91" s="421"/>
      <c r="O91" s="421"/>
      <c r="P91" s="421"/>
      <c r="Q91" s="421"/>
      <c r="R91" s="421"/>
      <c r="S91" s="421"/>
      <c r="T91" s="421"/>
      <c r="U91" s="421"/>
      <c r="V91" s="421"/>
      <c r="W91" s="421"/>
      <c r="X91" s="421"/>
    </row>
    <row r="92" spans="1:24" ht="14.25" customHeight="1" x14ac:dyDescent="0.15">
      <c r="G92" s="421"/>
      <c r="H92" s="421"/>
    </row>
    <row r="97" ht="14.25" customHeight="1" x14ac:dyDescent="0.15"/>
    <row r="98" ht="14.25" customHeight="1" x14ac:dyDescent="0.15"/>
    <row r="99" ht="14.25" customHeight="1" x14ac:dyDescent="0.15"/>
    <row r="100" ht="14.25" customHeight="1" x14ac:dyDescent="0.15"/>
  </sheetData>
  <pageMargins left="0.7" right="0.7" top="0.75" bottom="0.75" header="0.3" footer="0.3"/>
  <pageSetup paperSize="9" orientation="portrait" horizontalDpi="4294967293"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128C7-CDB5-4A65-8808-81E7A5EABC19}">
  <dimension ref="B1:T46"/>
  <sheetViews>
    <sheetView workbookViewId="0"/>
  </sheetViews>
  <sheetFormatPr baseColWidth="10" defaultColWidth="9" defaultRowHeight="14" x14ac:dyDescent="0.15"/>
  <cols>
    <col min="1" max="1" width="9" style="348"/>
    <col min="2" max="2" width="28" style="348" bestFit="1" customWidth="1"/>
    <col min="3" max="3" width="15.6640625" style="348" customWidth="1"/>
    <col min="4" max="4" width="14.83203125" style="348" customWidth="1"/>
    <col min="5" max="5" width="15.33203125" style="348" customWidth="1"/>
    <col min="6" max="6" width="14.83203125" style="348" customWidth="1"/>
    <col min="7" max="7" width="15.5" style="348" customWidth="1"/>
    <col min="8" max="8" width="14.83203125" style="349" customWidth="1"/>
    <col min="9" max="9" width="10.83203125" style="348" customWidth="1"/>
    <col min="10" max="10" width="9" style="348"/>
    <col min="11" max="11" width="19.83203125" style="348" customWidth="1"/>
    <col min="12" max="12" width="66.6640625" style="348" customWidth="1"/>
    <col min="13" max="14" width="15.33203125" style="348" customWidth="1"/>
    <col min="15" max="15" width="43.33203125" style="348" bestFit="1" customWidth="1"/>
    <col min="16" max="16" width="43.33203125" style="348" customWidth="1"/>
    <col min="17" max="17" width="9" style="348"/>
    <col min="18" max="18" width="22.83203125" style="348" customWidth="1"/>
    <col min="19" max="19" width="12.33203125" style="348" customWidth="1"/>
    <col min="20" max="16384" width="9" style="348"/>
  </cols>
  <sheetData>
    <row r="1" spans="2:20" ht="26.25" customHeight="1" x14ac:dyDescent="0.2">
      <c r="B1" s="430" t="s">
        <v>580</v>
      </c>
      <c r="L1" s="726"/>
      <c r="M1" s="727" t="s">
        <v>581</v>
      </c>
      <c r="N1" s="728" t="s">
        <v>582</v>
      </c>
      <c r="O1" s="743" t="s">
        <v>583</v>
      </c>
      <c r="P1" s="744" t="s">
        <v>584</v>
      </c>
      <c r="R1" s="734" t="s">
        <v>150</v>
      </c>
      <c r="S1" s="735"/>
    </row>
    <row r="2" spans="2:20" ht="15.75" customHeight="1" x14ac:dyDescent="0.2">
      <c r="B2" s="350" t="s">
        <v>585</v>
      </c>
      <c r="C2" s="351" t="str">
        <f>INDEX(S2:S10,MATCH(S12,R2:R10))</f>
        <v>NSW</v>
      </c>
      <c r="D2" s="351"/>
      <c r="E2" s="351"/>
      <c r="F2" s="351"/>
      <c r="G2" s="351"/>
      <c r="H2" s="351"/>
      <c r="I2" s="352"/>
      <c r="L2" s="727" t="s">
        <v>586</v>
      </c>
      <c r="M2" s="729" t="s">
        <v>587</v>
      </c>
      <c r="N2" s="728" t="s">
        <v>587</v>
      </c>
      <c r="O2" s="958" t="s">
        <v>588</v>
      </c>
      <c r="P2" s="825"/>
      <c r="R2" s="736">
        <v>1</v>
      </c>
      <c r="S2" s="737" t="s">
        <v>257</v>
      </c>
      <c r="T2" s="431"/>
    </row>
    <row r="3" spans="2:20" ht="15.75" customHeight="1" x14ac:dyDescent="0.2">
      <c r="B3" s="353" t="s">
        <v>589</v>
      </c>
      <c r="C3" s="354" t="s">
        <v>590</v>
      </c>
      <c r="D3" s="354"/>
      <c r="E3" s="354"/>
      <c r="F3" s="354"/>
      <c r="G3" s="354"/>
      <c r="H3" s="354"/>
      <c r="I3" s="355"/>
      <c r="L3" s="730" t="s">
        <v>151</v>
      </c>
      <c r="M3" s="727">
        <v>0.68</v>
      </c>
      <c r="N3" s="728">
        <v>0.05</v>
      </c>
      <c r="O3" s="959"/>
      <c r="P3" s="825"/>
      <c r="R3" s="738">
        <v>2</v>
      </c>
      <c r="S3" s="739" t="s">
        <v>151</v>
      </c>
      <c r="T3" s="431"/>
    </row>
    <row r="4" spans="2:20" ht="56.25" customHeight="1" x14ac:dyDescent="0.2">
      <c r="B4" s="350"/>
      <c r="C4" s="356"/>
      <c r="D4" s="357" t="s">
        <v>591</v>
      </c>
      <c r="E4" s="357" t="s">
        <v>581</v>
      </c>
      <c r="F4" s="357" t="s">
        <v>592</v>
      </c>
      <c r="G4" s="357" t="s">
        <v>593</v>
      </c>
      <c r="H4" s="357" t="s">
        <v>594</v>
      </c>
      <c r="I4" s="358" t="s">
        <v>595</v>
      </c>
      <c r="J4" s="359"/>
      <c r="L4" s="360" t="s">
        <v>257</v>
      </c>
      <c r="M4" s="731">
        <v>0.68</v>
      </c>
      <c r="N4" s="732">
        <v>0.05</v>
      </c>
      <c r="O4" s="959"/>
      <c r="P4" s="825"/>
      <c r="R4" s="738">
        <v>3</v>
      </c>
      <c r="S4" s="739" t="s">
        <v>596</v>
      </c>
      <c r="T4" s="431"/>
    </row>
    <row r="5" spans="2:20" ht="15.75" customHeight="1" x14ac:dyDescent="0.25">
      <c r="B5" s="360"/>
      <c r="C5" s="361"/>
      <c r="D5" s="362" t="s">
        <v>597</v>
      </c>
      <c r="E5" s="362" t="s">
        <v>598</v>
      </c>
      <c r="F5" s="362" t="s">
        <v>598</v>
      </c>
      <c r="G5" s="362" t="s">
        <v>598</v>
      </c>
      <c r="H5" s="362" t="s">
        <v>598</v>
      </c>
      <c r="I5" s="361" t="s">
        <v>598</v>
      </c>
      <c r="J5" s="363"/>
      <c r="L5" s="733" t="s">
        <v>599</v>
      </c>
      <c r="M5" s="727">
        <v>0.79</v>
      </c>
      <c r="N5" s="728">
        <v>7.0000000000000007E-2</v>
      </c>
      <c r="O5" s="959"/>
      <c r="P5" s="825"/>
      <c r="R5" s="738">
        <v>4</v>
      </c>
      <c r="S5" s="739" t="s">
        <v>263</v>
      </c>
      <c r="T5" s="431"/>
    </row>
    <row r="6" spans="2:20" s="349" customFormat="1" ht="15.75" customHeight="1" x14ac:dyDescent="0.2">
      <c r="B6" s="353" t="s">
        <v>590</v>
      </c>
      <c r="C6" s="700" t="s">
        <v>600</v>
      </c>
      <c r="D6" s="432">
        <f>'Data input'!D77*(1-'Data input'!D78)</f>
        <v>375</v>
      </c>
      <c r="E6" s="365">
        <f>M13</f>
        <v>0.68</v>
      </c>
      <c r="F6" s="365">
        <f>N13</f>
        <v>0.05</v>
      </c>
      <c r="G6" s="365">
        <f>D6*E6</f>
        <v>255.00000000000003</v>
      </c>
      <c r="H6" s="365">
        <f>D6*F6</f>
        <v>18.75</v>
      </c>
      <c r="I6" s="364">
        <f>SUM(G6:H6)</f>
        <v>273.75</v>
      </c>
      <c r="K6" s="348"/>
      <c r="L6" s="733" t="s">
        <v>168</v>
      </c>
      <c r="M6" s="727">
        <v>0.73</v>
      </c>
      <c r="N6" s="728">
        <v>0.15</v>
      </c>
      <c r="O6" s="959"/>
      <c r="P6" s="826" t="s">
        <v>601</v>
      </c>
      <c r="R6" s="738">
        <v>5</v>
      </c>
      <c r="S6" s="739" t="s">
        <v>165</v>
      </c>
      <c r="T6" s="431"/>
    </row>
    <row r="7" spans="2:20" ht="15.75" customHeight="1" x14ac:dyDescent="0.2">
      <c r="B7" s="696"/>
      <c r="C7" s="365"/>
      <c r="D7" s="351"/>
      <c r="E7" s="351"/>
      <c r="F7" s="351"/>
      <c r="G7" s="351"/>
      <c r="H7" s="366"/>
      <c r="I7" s="352"/>
      <c r="J7" s="349"/>
      <c r="K7" s="349"/>
      <c r="L7" s="733" t="s">
        <v>165</v>
      </c>
      <c r="M7" s="727">
        <v>0.25</v>
      </c>
      <c r="N7" s="728">
        <v>0.08</v>
      </c>
      <c r="O7" s="959"/>
      <c r="P7" s="825"/>
      <c r="R7" s="738">
        <v>6</v>
      </c>
      <c r="S7" s="739" t="s">
        <v>599</v>
      </c>
      <c r="T7" s="431"/>
    </row>
    <row r="8" spans="2:20" ht="15.75" customHeight="1" x14ac:dyDescent="0.2">
      <c r="B8" s="367" t="s">
        <v>602</v>
      </c>
      <c r="C8" s="433">
        <f>G6/1000</f>
        <v>0.255</v>
      </c>
      <c r="D8" s="365"/>
      <c r="E8" s="365"/>
      <c r="F8" s="365"/>
      <c r="G8" s="365"/>
      <c r="H8" s="697"/>
      <c r="I8" s="699"/>
      <c r="L8" s="733" t="s">
        <v>263</v>
      </c>
      <c r="M8" s="727">
        <v>0.53</v>
      </c>
      <c r="N8" s="728">
        <v>0.04</v>
      </c>
      <c r="O8" s="959"/>
      <c r="P8" s="825"/>
      <c r="R8" s="738">
        <v>7</v>
      </c>
      <c r="S8" s="739" t="s">
        <v>603</v>
      </c>
      <c r="T8" s="431"/>
    </row>
    <row r="9" spans="2:20" ht="15.75" customHeight="1" x14ac:dyDescent="0.2">
      <c r="B9" s="368" t="s">
        <v>604</v>
      </c>
      <c r="C9" s="434">
        <f>H6/1000</f>
        <v>1.8749999999999999E-2</v>
      </c>
      <c r="D9" s="365"/>
      <c r="E9" s="365"/>
      <c r="F9" s="365"/>
      <c r="G9" s="365"/>
      <c r="H9" s="697"/>
      <c r="I9" s="699"/>
      <c r="L9" s="733" t="s">
        <v>264</v>
      </c>
      <c r="M9" s="727">
        <v>0.62</v>
      </c>
      <c r="N9" s="728">
        <v>7.0000000000000007E-2</v>
      </c>
      <c r="O9" s="959"/>
      <c r="P9" s="961"/>
      <c r="R9" s="738">
        <v>8</v>
      </c>
      <c r="S9" s="739" t="s">
        <v>259</v>
      </c>
      <c r="T9" s="431"/>
    </row>
    <row r="10" spans="2:20" ht="15.75" customHeight="1" x14ac:dyDescent="0.2">
      <c r="B10" s="369" t="s">
        <v>605</v>
      </c>
      <c r="C10" s="435">
        <f>SUM(C8:C9)</f>
        <v>0.27374999999999999</v>
      </c>
      <c r="D10" s="354"/>
      <c r="E10" s="354"/>
      <c r="F10" s="354"/>
      <c r="G10" s="354"/>
      <c r="H10" s="698"/>
      <c r="I10" s="355"/>
      <c r="L10" s="733" t="s">
        <v>260</v>
      </c>
      <c r="M10" s="727">
        <v>0.12</v>
      </c>
      <c r="N10" s="728">
        <v>0.01</v>
      </c>
      <c r="O10" s="959"/>
      <c r="P10" s="961"/>
      <c r="R10" s="740">
        <v>9</v>
      </c>
      <c r="S10" s="741" t="s">
        <v>264</v>
      </c>
      <c r="T10" s="431"/>
    </row>
    <row r="11" spans="2:20" ht="15.75" customHeight="1" x14ac:dyDescent="0.15">
      <c r="H11" s="348"/>
      <c r="L11" s="733" t="s">
        <v>259</v>
      </c>
      <c r="M11" s="727">
        <v>0.54</v>
      </c>
      <c r="N11" s="728">
        <v>7.0000000000000007E-2</v>
      </c>
      <c r="O11" s="959"/>
      <c r="P11" s="961"/>
      <c r="R11" s="365"/>
      <c r="S11" s="365"/>
    </row>
    <row r="12" spans="2:20" ht="16" thickBot="1" x14ac:dyDescent="0.2">
      <c r="H12" s="348"/>
      <c r="L12" s="733" t="s">
        <v>606</v>
      </c>
      <c r="M12" s="727">
        <v>0.65</v>
      </c>
      <c r="N12" s="728">
        <v>0.08</v>
      </c>
      <c r="O12" s="959"/>
      <c r="P12" s="825"/>
      <c r="R12" s="696" t="s">
        <v>607</v>
      </c>
      <c r="S12" s="742">
        <f>'Data input'!E3</f>
        <v>2</v>
      </c>
    </row>
    <row r="13" spans="2:20" x14ac:dyDescent="0.15">
      <c r="K13" s="436" t="s">
        <v>608</v>
      </c>
      <c r="L13" s="437" t="str">
        <f>C2</f>
        <v>NSW</v>
      </c>
      <c r="M13" s="438">
        <f>INDEX(M3:M12,MATCH(L13,L3:L12,0))</f>
        <v>0.68</v>
      </c>
      <c r="N13" s="439">
        <f>INDEX(N3:N12,MATCH(L13,L3:L12,0))</f>
        <v>0.05</v>
      </c>
      <c r="O13" s="960"/>
      <c r="P13" s="827"/>
    </row>
    <row r="14" spans="2:20" ht="26.25" customHeight="1" x14ac:dyDescent="0.15">
      <c r="H14" s="348"/>
      <c r="K14" s="440"/>
      <c r="L14" s="813" t="s">
        <v>609</v>
      </c>
      <c r="M14" s="441"/>
      <c r="N14" s="441"/>
    </row>
    <row r="15" spans="2:20" x14ac:dyDescent="0.15">
      <c r="H15" s="348"/>
    </row>
    <row r="16" spans="2:20" x14ac:dyDescent="0.15">
      <c r="C16" s="363"/>
      <c r="D16" s="359"/>
      <c r="E16" s="359"/>
      <c r="F16" s="359"/>
      <c r="G16" s="359"/>
      <c r="H16" s="359"/>
      <c r="I16" s="359"/>
    </row>
    <row r="17" spans="2:12" x14ac:dyDescent="0.15">
      <c r="C17" s="349"/>
      <c r="H17" s="348"/>
      <c r="I17" s="349"/>
      <c r="J17" s="363"/>
    </row>
    <row r="18" spans="2:12" ht="16" x14ac:dyDescent="0.2">
      <c r="H18" s="348"/>
      <c r="I18" s="349"/>
      <c r="J18" s="349"/>
      <c r="K18" s="442"/>
      <c r="L18" s="442"/>
    </row>
    <row r="19" spans="2:12" ht="16" x14ac:dyDescent="0.2">
      <c r="J19" s="349"/>
      <c r="K19" s="442"/>
      <c r="L19" s="442"/>
    </row>
    <row r="20" spans="2:12" ht="16" x14ac:dyDescent="0.2">
      <c r="B20" s="390"/>
      <c r="C20" s="390"/>
      <c r="K20" s="442"/>
      <c r="L20" s="442"/>
    </row>
    <row r="21" spans="2:12" ht="16" x14ac:dyDescent="0.2">
      <c r="B21" s="390"/>
      <c r="C21" s="390"/>
      <c r="K21" s="442"/>
      <c r="L21" s="442"/>
    </row>
    <row r="22" spans="2:12" ht="16" x14ac:dyDescent="0.2">
      <c r="B22" s="390"/>
      <c r="C22" s="390"/>
      <c r="K22" s="442"/>
      <c r="L22" s="442"/>
    </row>
    <row r="23" spans="2:12" ht="16" x14ac:dyDescent="0.2">
      <c r="K23" s="442"/>
      <c r="L23" s="442"/>
    </row>
    <row r="24" spans="2:12" ht="16" x14ac:dyDescent="0.2">
      <c r="K24" s="442"/>
      <c r="L24" s="442"/>
    </row>
    <row r="25" spans="2:12" ht="16" x14ac:dyDescent="0.2">
      <c r="K25" s="442"/>
      <c r="L25" s="442"/>
    </row>
    <row r="26" spans="2:12" ht="16" x14ac:dyDescent="0.2">
      <c r="K26" s="442"/>
      <c r="L26" s="442"/>
    </row>
    <row r="46" spans="12:12" x14ac:dyDescent="0.15">
      <c r="L46" s="348" t="s">
        <v>610</v>
      </c>
    </row>
  </sheetData>
  <mergeCells count="2">
    <mergeCell ref="O2:O13"/>
    <mergeCell ref="P9:P11"/>
  </mergeCells>
  <hyperlinks>
    <hyperlink ref="L14" r:id="rId1" display="Source: 2022 NGA Factors Workbook DCCEEW.gov.au" xr:uid="{1403DD08-6DDD-421C-98B7-73C7D5EA7EFB}"/>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E1055-BACD-476A-BBFE-5963FC641400}">
  <dimension ref="A1:T76"/>
  <sheetViews>
    <sheetView workbookViewId="0">
      <selection sqref="A1:I1"/>
    </sheetView>
  </sheetViews>
  <sheetFormatPr baseColWidth="10" defaultColWidth="9" defaultRowHeight="15" x14ac:dyDescent="0.2"/>
  <cols>
    <col min="1" max="14" width="15.6640625" style="347" customWidth="1"/>
    <col min="15" max="17" width="60.83203125" style="347" bestFit="1" customWidth="1"/>
    <col min="18" max="18" width="10.6640625" style="347" customWidth="1"/>
    <col min="19" max="16384" width="9" style="347"/>
  </cols>
  <sheetData>
    <row r="1" spans="1:18" ht="23" x14ac:dyDescent="0.25">
      <c r="A1" s="967" t="s">
        <v>43</v>
      </c>
      <c r="B1" s="967"/>
      <c r="C1" s="967"/>
      <c r="D1" s="967"/>
      <c r="E1" s="967"/>
      <c r="F1" s="967"/>
      <c r="G1" s="967"/>
      <c r="H1" s="967"/>
      <c r="I1" s="967"/>
      <c r="J1" s="348"/>
      <c r="K1" s="348"/>
      <c r="L1" s="348"/>
      <c r="M1" s="348"/>
      <c r="N1" s="348"/>
      <c r="O1" s="348"/>
      <c r="P1" s="348"/>
    </row>
    <row r="2" spans="1:18" ht="31" x14ac:dyDescent="0.2">
      <c r="A2" s="370" t="s">
        <v>611</v>
      </c>
      <c r="B2" s="371" t="s">
        <v>612</v>
      </c>
      <c r="C2" s="371" t="s">
        <v>613</v>
      </c>
      <c r="D2" s="968" t="s">
        <v>614</v>
      </c>
      <c r="E2" s="969"/>
      <c r="F2" s="969"/>
      <c r="G2" s="970"/>
      <c r="H2" s="372" t="s">
        <v>615</v>
      </c>
      <c r="I2" s="373" t="s">
        <v>616</v>
      </c>
      <c r="J2" s="348"/>
      <c r="K2" s="348"/>
      <c r="L2" s="348"/>
      <c r="M2" s="348"/>
      <c r="N2" s="348"/>
      <c r="O2" s="348"/>
      <c r="P2" s="348"/>
    </row>
    <row r="3" spans="1:18" x14ac:dyDescent="0.2">
      <c r="A3" s="374"/>
      <c r="B3" s="375"/>
      <c r="C3" s="375"/>
      <c r="D3" s="370" t="s">
        <v>617</v>
      </c>
      <c r="E3" s="376" t="s">
        <v>618</v>
      </c>
      <c r="F3" s="377" t="s">
        <v>619</v>
      </c>
      <c r="G3" s="378" t="s">
        <v>214</v>
      </c>
      <c r="H3" s="379" t="s">
        <v>214</v>
      </c>
      <c r="I3" s="379"/>
      <c r="J3" s="348"/>
      <c r="K3" s="348"/>
      <c r="L3" s="348"/>
      <c r="M3" s="348"/>
      <c r="N3" s="348"/>
      <c r="O3" s="348"/>
      <c r="P3" s="348"/>
    </row>
    <row r="4" spans="1:18" x14ac:dyDescent="0.2">
      <c r="A4" s="380" t="s">
        <v>620</v>
      </c>
      <c r="B4" s="374">
        <f>'Data input'!D79</f>
        <v>4000</v>
      </c>
      <c r="C4" s="381">
        <f>B4/1000</f>
        <v>4</v>
      </c>
      <c r="D4" s="382">
        <f>$C$4*(AVERAGE($J$16,$J$21))</f>
        <v>10.792560000000002</v>
      </c>
      <c r="E4" s="382">
        <f>$C$4*(AVERAGE($K$16,$K$21))</f>
        <v>8.4919999999999995E-3</v>
      </c>
      <c r="F4" s="382">
        <f>$C$4*(AVERAGE($L$16,$L$21))</f>
        <v>5.4040000000000005E-2</v>
      </c>
      <c r="G4" s="383">
        <f>SUM(D4:F4)</f>
        <v>10.855092000000003</v>
      </c>
      <c r="H4" s="382">
        <f>C4*(AVERAGE($M$16,$M$21))</f>
        <v>2.6711200000000002</v>
      </c>
      <c r="I4" s="384">
        <f>SUM(G4:H4)</f>
        <v>13.526212000000003</v>
      </c>
      <c r="J4" s="348"/>
      <c r="K4" s="348"/>
      <c r="L4" s="348"/>
      <c r="M4" s="348"/>
      <c r="N4" s="348"/>
      <c r="O4" s="348"/>
      <c r="P4" s="348"/>
    </row>
    <row r="5" spans="1:18" x14ac:dyDescent="0.2">
      <c r="A5" s="380" t="s">
        <v>621</v>
      </c>
      <c r="B5" s="374">
        <f>'Data input'!D80</f>
        <v>100</v>
      </c>
      <c r="C5" s="381">
        <f>B5/1000</f>
        <v>0.1</v>
      </c>
      <c r="D5" s="384">
        <f>$C$5*(AVERAGE(J17,J22))</f>
        <v>0.23050800000000005</v>
      </c>
      <c r="E5" s="384">
        <f>$C$5*(AVERAGE(K17,K22))</f>
        <v>3.7620000000000004E-4</v>
      </c>
      <c r="F5" s="384">
        <f>$C$5*(AVERAGE(L17,L22))</f>
        <v>6.8400000000000015E-4</v>
      </c>
      <c r="G5" s="383">
        <f>SUM(D5:F5)</f>
        <v>0.23156820000000003</v>
      </c>
      <c r="H5" s="384">
        <f>C5*(AVERAGE(M17,M22))</f>
        <v>5.8824000000000001E-2</v>
      </c>
      <c r="I5" s="386">
        <f>SUM(G5:H5)</f>
        <v>0.29039220000000004</v>
      </c>
      <c r="J5" s="348"/>
      <c r="K5" s="348"/>
      <c r="L5" s="348"/>
      <c r="M5" s="348"/>
      <c r="N5" s="348"/>
      <c r="O5" s="348"/>
      <c r="P5" s="348"/>
    </row>
    <row r="6" spans="1:18" x14ac:dyDescent="0.2">
      <c r="A6" s="380" t="s">
        <v>622</v>
      </c>
      <c r="B6" s="374">
        <f>'Data input'!D81</f>
        <v>150</v>
      </c>
      <c r="C6" s="381">
        <f>B6/1000</f>
        <v>0.15</v>
      </c>
      <c r="D6" s="384">
        <f>$C$6*(AVERAGE(J18,J23))</f>
        <v>0.23432850000000002</v>
      </c>
      <c r="E6" s="384">
        <f>$C$6*(AVERAGE(K18,K23))</f>
        <v>1.3679999999999999E-3</v>
      </c>
      <c r="F6" s="384">
        <f>$C$6*(AVERAGE(L18,L23))</f>
        <v>9.7499999999999996E-4</v>
      </c>
      <c r="G6" s="383">
        <f>SUM(D6:F6)</f>
        <v>0.23667150000000003</v>
      </c>
      <c r="H6" s="384">
        <f>C6*(AVERAGE(M18,M23))</f>
        <v>7.862849999999999E-2</v>
      </c>
      <c r="I6" s="386">
        <f>SUM(G6:H6)</f>
        <v>0.31530000000000002</v>
      </c>
      <c r="J6" s="348"/>
      <c r="K6" s="348"/>
      <c r="L6" s="348"/>
      <c r="M6" s="348"/>
      <c r="N6" s="348"/>
      <c r="O6" s="348"/>
      <c r="P6" s="348"/>
    </row>
    <row r="7" spans="1:18" x14ac:dyDescent="0.2">
      <c r="A7" s="370" t="s">
        <v>87</v>
      </c>
      <c r="B7" s="376"/>
      <c r="C7" s="376"/>
      <c r="D7" s="387">
        <f>SUM(D4:D6)</f>
        <v>11.257396500000002</v>
      </c>
      <c r="E7" s="387">
        <f t="shared" ref="E7:I7" si="0">SUM(E4:E6)</f>
        <v>1.0236199999999999E-2</v>
      </c>
      <c r="F7" s="387">
        <f t="shared" si="0"/>
        <v>5.5698999999999999E-2</v>
      </c>
      <c r="G7" s="387">
        <f t="shared" si="0"/>
        <v>11.323331700000002</v>
      </c>
      <c r="H7" s="387">
        <f t="shared" si="0"/>
        <v>2.8085725000000004</v>
      </c>
      <c r="I7" s="387">
        <f t="shared" si="0"/>
        <v>14.131904200000003</v>
      </c>
      <c r="J7" s="348"/>
      <c r="K7" s="348"/>
      <c r="L7" s="348"/>
      <c r="M7" s="348"/>
      <c r="N7" s="348"/>
      <c r="O7" s="348"/>
      <c r="P7" s="348"/>
    </row>
    <row r="8" spans="1:18" x14ac:dyDescent="0.2">
      <c r="A8" s="388"/>
      <c r="B8" s="388"/>
      <c r="C8" s="388"/>
      <c r="D8" s="389"/>
      <c r="E8" s="389"/>
      <c r="F8" s="389"/>
      <c r="G8" s="389"/>
      <c r="H8" s="389"/>
      <c r="I8" s="389"/>
      <c r="J8" s="348"/>
      <c r="K8" s="348"/>
      <c r="L8" s="348"/>
      <c r="M8" s="348"/>
      <c r="N8" s="348"/>
      <c r="O8" s="348"/>
      <c r="P8" s="348"/>
    </row>
    <row r="9" spans="1:18" x14ac:dyDescent="0.2">
      <c r="A9" s="390"/>
      <c r="B9" s="390"/>
      <c r="C9" s="390"/>
      <c r="D9" s="391"/>
      <c r="E9" s="391"/>
      <c r="F9" s="391"/>
      <c r="G9" s="391"/>
      <c r="H9" s="391"/>
      <c r="I9" s="391"/>
      <c r="J9" s="348"/>
      <c r="K9" s="348"/>
      <c r="L9" s="348"/>
      <c r="M9" s="348"/>
      <c r="N9" s="348"/>
      <c r="O9" s="348"/>
      <c r="P9" s="348"/>
    </row>
    <row r="10" spans="1:18" x14ac:dyDescent="0.2">
      <c r="A10" s="348"/>
      <c r="B10" s="348"/>
      <c r="C10" s="348"/>
      <c r="D10" s="398"/>
      <c r="E10" s="398"/>
      <c r="F10" s="398"/>
      <c r="G10" s="398"/>
      <c r="H10" s="398"/>
      <c r="I10" s="398"/>
      <c r="J10" s="348"/>
      <c r="K10" s="348"/>
      <c r="L10" s="348"/>
      <c r="M10" s="348"/>
      <c r="N10" s="348"/>
      <c r="O10" s="348"/>
      <c r="P10" s="348"/>
    </row>
    <row r="11" spans="1:18" x14ac:dyDescent="0.2">
      <c r="A11" s="390"/>
      <c r="D11" s="391"/>
      <c r="E11" s="391"/>
      <c r="F11" s="391"/>
      <c r="G11" s="391"/>
      <c r="H11" s="391"/>
      <c r="I11" s="391"/>
      <c r="J11" s="348"/>
      <c r="K11" s="348"/>
      <c r="L11" s="348"/>
      <c r="M11" s="348"/>
      <c r="N11" s="348"/>
      <c r="O11" s="348"/>
      <c r="P11" s="348"/>
    </row>
    <row r="12" spans="1:18" x14ac:dyDescent="0.2">
      <c r="A12" s="348"/>
      <c r="B12" s="348"/>
      <c r="C12" s="348"/>
      <c r="D12" s="348"/>
      <c r="E12" s="348"/>
      <c r="F12" s="348"/>
      <c r="G12" s="348"/>
      <c r="H12" s="348"/>
      <c r="I12" s="348"/>
      <c r="J12" s="348"/>
      <c r="K12" s="348"/>
      <c r="L12" s="348"/>
      <c r="M12" s="348"/>
      <c r="N12" s="348"/>
      <c r="O12" s="348"/>
      <c r="P12" s="348"/>
      <c r="R12" s="392"/>
    </row>
    <row r="13" spans="1:18" ht="42" x14ac:dyDescent="0.2">
      <c r="A13" s="713" t="s">
        <v>623</v>
      </c>
      <c r="B13" s="713" t="s">
        <v>624</v>
      </c>
      <c r="C13" s="971" t="s">
        <v>625</v>
      </c>
      <c r="D13" s="971"/>
      <c r="E13" s="971"/>
      <c r="F13" s="971"/>
      <c r="G13" s="714" t="s">
        <v>626</v>
      </c>
      <c r="H13" s="714" t="s">
        <v>627</v>
      </c>
      <c r="I13" s="972" t="s">
        <v>628</v>
      </c>
      <c r="J13" s="972"/>
      <c r="K13" s="972"/>
      <c r="L13" s="972"/>
      <c r="M13" s="714" t="s">
        <v>629</v>
      </c>
      <c r="N13" s="714" t="s">
        <v>627</v>
      </c>
      <c r="O13" s="962" t="s">
        <v>630</v>
      </c>
      <c r="P13" s="963"/>
      <c r="Q13" s="964"/>
      <c r="R13" s="393"/>
    </row>
    <row r="14" spans="1:18" ht="18" x14ac:dyDescent="0.2">
      <c r="A14" s="715"/>
      <c r="B14" s="715"/>
      <c r="C14" s="716" t="s">
        <v>87</v>
      </c>
      <c r="D14" s="717" t="s">
        <v>617</v>
      </c>
      <c r="E14" s="717" t="s">
        <v>618</v>
      </c>
      <c r="F14" s="717" t="s">
        <v>619</v>
      </c>
      <c r="G14" s="716" t="s">
        <v>214</v>
      </c>
      <c r="H14" s="716" t="s">
        <v>631</v>
      </c>
      <c r="I14" s="716" t="s">
        <v>87</v>
      </c>
      <c r="J14" s="717" t="s">
        <v>617</v>
      </c>
      <c r="K14" s="717" t="s">
        <v>618</v>
      </c>
      <c r="L14" s="717" t="s">
        <v>619</v>
      </c>
      <c r="M14" s="716" t="s">
        <v>87</v>
      </c>
      <c r="N14" s="716" t="s">
        <v>632</v>
      </c>
      <c r="O14" s="718" t="s">
        <v>633</v>
      </c>
      <c r="P14" s="717" t="s">
        <v>634</v>
      </c>
      <c r="Q14" s="717" t="s">
        <v>635</v>
      </c>
      <c r="R14" s="394"/>
    </row>
    <row r="15" spans="1:18" ht="52.5" customHeight="1" x14ac:dyDescent="0.2">
      <c r="A15" s="817" t="s">
        <v>636</v>
      </c>
      <c r="B15" s="818"/>
      <c r="C15" s="818"/>
      <c r="D15" s="818"/>
      <c r="E15" s="374"/>
      <c r="F15" s="374"/>
      <c r="G15" s="374"/>
      <c r="H15" s="818"/>
      <c r="I15" s="374"/>
      <c r="J15" s="374"/>
      <c r="K15" s="374"/>
      <c r="L15" s="374"/>
      <c r="M15" s="818"/>
      <c r="N15" s="819"/>
      <c r="O15" s="719"/>
      <c r="P15" s="719"/>
      <c r="Q15" s="719"/>
    </row>
    <row r="16" spans="1:18" x14ac:dyDescent="0.2">
      <c r="A16" s="820" t="s">
        <v>637</v>
      </c>
      <c r="B16" s="821">
        <v>38.6</v>
      </c>
      <c r="C16" s="821">
        <f>SUM(D16:F16)</f>
        <v>70.2</v>
      </c>
      <c r="D16" s="717">
        <v>69.900000000000006</v>
      </c>
      <c r="E16" s="717">
        <v>0.1</v>
      </c>
      <c r="F16" s="717">
        <v>0.2</v>
      </c>
      <c r="G16" s="821">
        <v>17.3</v>
      </c>
      <c r="H16" s="821">
        <f>SUM(D16:G16)</f>
        <v>87.5</v>
      </c>
      <c r="I16" s="720">
        <f t="shared" ref="I16:N17" si="1">C16*$B16/$P$24</f>
        <v>2.7097200000000004</v>
      </c>
      <c r="J16" s="720">
        <f t="shared" si="1"/>
        <v>2.6981400000000004</v>
      </c>
      <c r="K16" s="721">
        <f t="shared" si="1"/>
        <v>3.8600000000000001E-3</v>
      </c>
      <c r="L16" s="721">
        <f t="shared" si="1"/>
        <v>7.7200000000000003E-3</v>
      </c>
      <c r="M16" s="720">
        <f t="shared" si="1"/>
        <v>0.66778000000000004</v>
      </c>
      <c r="N16" s="720">
        <f t="shared" si="1"/>
        <v>3.3774999999999999</v>
      </c>
      <c r="O16" s="381" t="s">
        <v>638</v>
      </c>
      <c r="P16" s="381" t="s">
        <v>638</v>
      </c>
      <c r="Q16" s="381" t="s">
        <v>638</v>
      </c>
      <c r="R16" s="395"/>
    </row>
    <row r="17" spans="1:20" x14ac:dyDescent="0.2">
      <c r="A17" s="820" t="s">
        <v>621</v>
      </c>
      <c r="B17" s="821">
        <v>34.200000000000003</v>
      </c>
      <c r="C17" s="821">
        <f>SUM(D17:F17)</f>
        <v>67.800000000000011</v>
      </c>
      <c r="D17" s="717">
        <v>67.400000000000006</v>
      </c>
      <c r="E17" s="717">
        <v>0.2</v>
      </c>
      <c r="F17" s="717">
        <v>0.2</v>
      </c>
      <c r="G17" s="821">
        <v>17.2</v>
      </c>
      <c r="H17" s="821">
        <f>SUM(D17:G17)</f>
        <v>85.000000000000014</v>
      </c>
      <c r="I17" s="720">
        <f t="shared" si="1"/>
        <v>2.3187600000000006</v>
      </c>
      <c r="J17" s="720">
        <f t="shared" si="1"/>
        <v>2.3050800000000002</v>
      </c>
      <c r="K17" s="721">
        <f t="shared" si="1"/>
        <v>6.8400000000000006E-3</v>
      </c>
      <c r="L17" s="721">
        <f t="shared" si="1"/>
        <v>6.8400000000000006E-3</v>
      </c>
      <c r="M17" s="720">
        <f t="shared" si="1"/>
        <v>0.58823999999999999</v>
      </c>
      <c r="N17" s="720">
        <f t="shared" si="1"/>
        <v>2.9070000000000009</v>
      </c>
      <c r="O17" s="381" t="s">
        <v>638</v>
      </c>
      <c r="P17" s="381" t="s">
        <v>638</v>
      </c>
      <c r="Q17" s="381" t="s">
        <v>638</v>
      </c>
      <c r="R17" s="396"/>
    </row>
    <row r="18" spans="1:20" x14ac:dyDescent="0.2">
      <c r="A18" s="820" t="s">
        <v>622</v>
      </c>
      <c r="B18" s="716">
        <v>25.7</v>
      </c>
      <c r="C18" s="716">
        <f>SUM(D18:F18)</f>
        <v>60.600000000000009</v>
      </c>
      <c r="D18" s="717">
        <v>60.2</v>
      </c>
      <c r="E18" s="717">
        <v>0.2</v>
      </c>
      <c r="F18" s="717">
        <v>0.2</v>
      </c>
      <c r="G18" s="716">
        <v>20.2</v>
      </c>
      <c r="H18" s="716">
        <f>SUM(D18:G18)</f>
        <v>80.800000000000011</v>
      </c>
      <c r="I18" s="720">
        <f t="shared" ref="I18" si="2">C18*$B18/$P$24</f>
        <v>1.55742</v>
      </c>
      <c r="J18" s="720">
        <f t="shared" ref="J18" si="3">D18*$B18/$P$24</f>
        <v>1.5471400000000002</v>
      </c>
      <c r="K18" s="721">
        <f t="shared" ref="K18" si="4">E18*$B18/$P$24</f>
        <v>5.1400000000000005E-3</v>
      </c>
      <c r="L18" s="721">
        <f t="shared" ref="L18" si="5">F18*$B18/$P$24</f>
        <v>5.1400000000000005E-3</v>
      </c>
      <c r="M18" s="720">
        <f t="shared" ref="M18" si="6">G18*$B18/$P$24</f>
        <v>0.51913999999999993</v>
      </c>
      <c r="N18" s="720">
        <f t="shared" ref="N18" si="7">H18*$B18/$P$24</f>
        <v>2.0765600000000002</v>
      </c>
      <c r="O18" s="385" t="s">
        <v>638</v>
      </c>
      <c r="P18" s="385" t="s">
        <v>638</v>
      </c>
      <c r="Q18" s="385" t="s">
        <v>638</v>
      </c>
      <c r="R18" s="396"/>
    </row>
    <row r="19" spans="1:20" x14ac:dyDescent="0.2">
      <c r="A19" s="822"/>
      <c r="B19" s="823"/>
      <c r="C19" s="823"/>
      <c r="D19" s="374"/>
      <c r="E19" s="374"/>
      <c r="F19" s="374"/>
      <c r="G19" s="823"/>
      <c r="H19" s="823"/>
      <c r="I19" s="383"/>
      <c r="J19" s="383"/>
      <c r="K19" s="723"/>
      <c r="L19" s="723"/>
      <c r="M19" s="383"/>
      <c r="N19" s="386"/>
      <c r="O19" s="381"/>
      <c r="P19" s="381"/>
      <c r="Q19" s="381"/>
      <c r="R19" s="396"/>
    </row>
    <row r="20" spans="1:20" x14ac:dyDescent="0.2">
      <c r="A20" s="965" t="s">
        <v>639</v>
      </c>
      <c r="B20" s="966"/>
      <c r="C20" s="966"/>
      <c r="D20" s="966"/>
      <c r="E20" s="966"/>
      <c r="F20" s="374"/>
      <c r="G20" s="374"/>
      <c r="H20" s="374"/>
      <c r="I20" s="383"/>
      <c r="J20" s="374"/>
      <c r="K20" s="723"/>
      <c r="L20" s="723"/>
      <c r="M20" s="724"/>
      <c r="N20" s="725"/>
      <c r="O20" s="381"/>
      <c r="P20" s="381"/>
      <c r="Q20" s="381"/>
      <c r="R20" s="395"/>
    </row>
    <row r="21" spans="1:20" x14ac:dyDescent="0.2">
      <c r="A21" s="820" t="s">
        <v>637</v>
      </c>
      <c r="B21" s="821">
        <v>38.6</v>
      </c>
      <c r="C21" s="821">
        <f>SUM(D21:F21)</f>
        <v>70.410000000000011</v>
      </c>
      <c r="D21" s="717">
        <v>69.900000000000006</v>
      </c>
      <c r="E21" s="717">
        <v>0.01</v>
      </c>
      <c r="F21" s="717">
        <v>0.5</v>
      </c>
      <c r="G21" s="821">
        <v>17.3</v>
      </c>
      <c r="H21" s="821">
        <f>SUM(D21:G21)</f>
        <v>87.710000000000008</v>
      </c>
      <c r="I21" s="720">
        <f t="shared" ref="I21:N22" si="8">C21*$B21/$P$24</f>
        <v>2.7178260000000005</v>
      </c>
      <c r="J21" s="720">
        <f t="shared" si="8"/>
        <v>2.6981400000000004</v>
      </c>
      <c r="K21" s="721">
        <f t="shared" si="8"/>
        <v>3.86E-4</v>
      </c>
      <c r="L21" s="721">
        <f t="shared" si="8"/>
        <v>1.9300000000000001E-2</v>
      </c>
      <c r="M21" s="720">
        <f t="shared" si="8"/>
        <v>0.66778000000000004</v>
      </c>
      <c r="N21" s="720">
        <f t="shared" si="8"/>
        <v>3.3856060000000001</v>
      </c>
      <c r="O21" s="381" t="s">
        <v>640</v>
      </c>
      <c r="P21" s="381" t="s">
        <v>640</v>
      </c>
      <c r="Q21" s="381" t="s">
        <v>640</v>
      </c>
      <c r="R21" s="395"/>
    </row>
    <row r="22" spans="1:20" x14ac:dyDescent="0.2">
      <c r="A22" s="820" t="s">
        <v>621</v>
      </c>
      <c r="B22" s="821">
        <v>34.200000000000003</v>
      </c>
      <c r="C22" s="821">
        <f>67.4+0.02+0.2</f>
        <v>67.62</v>
      </c>
      <c r="D22" s="717">
        <v>67.400000000000006</v>
      </c>
      <c r="E22" s="717">
        <v>0.02</v>
      </c>
      <c r="F22" s="717">
        <v>0.2</v>
      </c>
      <c r="G22" s="821">
        <v>17.2</v>
      </c>
      <c r="H22" s="821">
        <f>SUM(D22:G22)</f>
        <v>84.820000000000007</v>
      </c>
      <c r="I22" s="720">
        <f t="shared" si="8"/>
        <v>2.3126040000000003</v>
      </c>
      <c r="J22" s="720">
        <f t="shared" si="8"/>
        <v>2.3050800000000002</v>
      </c>
      <c r="K22" s="721">
        <f t="shared" si="8"/>
        <v>6.8400000000000004E-4</v>
      </c>
      <c r="L22" s="721">
        <f t="shared" si="8"/>
        <v>6.8400000000000006E-3</v>
      </c>
      <c r="M22" s="720">
        <f t="shared" si="8"/>
        <v>0.58823999999999999</v>
      </c>
      <c r="N22" s="720">
        <f t="shared" si="8"/>
        <v>2.9008440000000006</v>
      </c>
      <c r="O22" s="381" t="s">
        <v>640</v>
      </c>
      <c r="P22" s="381" t="s">
        <v>640</v>
      </c>
      <c r="Q22" s="381" t="s">
        <v>640</v>
      </c>
      <c r="R22" s="395"/>
      <c r="S22" s="395"/>
      <c r="T22" s="395"/>
    </row>
    <row r="23" spans="1:20" x14ac:dyDescent="0.2">
      <c r="A23" s="717" t="s">
        <v>622</v>
      </c>
      <c r="B23" s="716">
        <v>26.2</v>
      </c>
      <c r="C23" s="824">
        <f t="shared" ref="C23" si="9">SUM(D23:F23)</f>
        <v>61</v>
      </c>
      <c r="D23" s="717">
        <v>60.2</v>
      </c>
      <c r="E23" s="717">
        <v>0.5</v>
      </c>
      <c r="F23" s="717">
        <v>0.3</v>
      </c>
      <c r="G23" s="716">
        <v>20.2</v>
      </c>
      <c r="H23" s="716">
        <f>SUM(D23:G23)</f>
        <v>81.2</v>
      </c>
      <c r="I23" s="720">
        <f t="shared" ref="I23" si="10">C23*$B23/$P$24</f>
        <v>1.5982000000000001</v>
      </c>
      <c r="J23" s="720">
        <f t="shared" ref="J23" si="11">D23*$B23/$P$24</f>
        <v>1.57724</v>
      </c>
      <c r="K23" s="721">
        <f t="shared" ref="K23" si="12">E23*$B23/$P$24</f>
        <v>1.3099999999999999E-2</v>
      </c>
      <c r="L23" s="721">
        <f t="shared" ref="L23" si="13">F23*$B23/$P$24</f>
        <v>7.8599999999999989E-3</v>
      </c>
      <c r="M23" s="720">
        <f t="shared" ref="M23" si="14">G23*$B23/$P$24</f>
        <v>0.52924000000000004</v>
      </c>
      <c r="N23" s="720">
        <f t="shared" ref="N23" si="15">H23*$B23/$P$24</f>
        <v>2.12744</v>
      </c>
      <c r="O23" s="385" t="s">
        <v>640</v>
      </c>
      <c r="P23" s="385" t="s">
        <v>640</v>
      </c>
      <c r="Q23" s="385" t="s">
        <v>640</v>
      </c>
      <c r="R23" s="395"/>
      <c r="S23" s="395"/>
      <c r="T23" s="395"/>
    </row>
    <row r="24" spans="1:20" ht="16" thickBot="1" x14ac:dyDescent="0.25">
      <c r="A24" s="815"/>
      <c r="B24" s="722"/>
      <c r="C24" s="722"/>
      <c r="D24" s="374"/>
      <c r="E24" s="374"/>
      <c r="F24" s="374"/>
      <c r="G24" s="722"/>
      <c r="H24" s="722"/>
      <c r="I24" s="374"/>
      <c r="J24" s="374"/>
      <c r="K24" s="374"/>
      <c r="L24" s="374"/>
      <c r="M24" s="374"/>
      <c r="N24" s="374"/>
      <c r="O24" s="374"/>
      <c r="P24" s="816">
        <v>1000</v>
      </c>
      <c r="Q24" s="814"/>
      <c r="R24" s="395"/>
      <c r="S24" s="395"/>
      <c r="T24" s="395"/>
    </row>
    <row r="25" spans="1:20" x14ac:dyDescent="0.2">
      <c r="A25" s="813" t="s">
        <v>609</v>
      </c>
      <c r="B25" s="397"/>
      <c r="C25" s="397"/>
      <c r="D25" s="348"/>
      <c r="E25" s="348"/>
      <c r="F25" s="348"/>
      <c r="G25" s="397"/>
      <c r="H25" s="397"/>
      <c r="I25" s="348"/>
      <c r="J25" s="348"/>
      <c r="K25" s="348"/>
      <c r="L25" s="348"/>
      <c r="M25" s="348"/>
      <c r="N25" s="348"/>
      <c r="O25" s="348"/>
      <c r="P25" s="348"/>
      <c r="R25" s="395"/>
      <c r="S25" s="395"/>
      <c r="T25" s="395"/>
    </row>
    <row r="26" spans="1:20" x14ac:dyDescent="0.2">
      <c r="A26" s="399"/>
      <c r="B26" s="397"/>
      <c r="C26" s="397"/>
      <c r="D26" s="348"/>
      <c r="E26" s="348"/>
      <c r="F26" s="348"/>
      <c r="G26" s="397"/>
      <c r="H26" s="397"/>
      <c r="I26" s="348"/>
      <c r="J26" s="348"/>
      <c r="K26" s="348"/>
      <c r="L26" s="348"/>
      <c r="M26" s="348"/>
      <c r="N26" s="348"/>
      <c r="O26" s="348"/>
      <c r="P26" s="348"/>
    </row>
    <row r="27" spans="1:20" x14ac:dyDescent="0.2">
      <c r="A27" s="399"/>
      <c r="B27" s="399"/>
      <c r="C27" s="399"/>
      <c r="D27" s="399"/>
      <c r="E27" s="399"/>
      <c r="F27" s="399"/>
      <c r="G27" s="399"/>
      <c r="H27" s="399"/>
      <c r="I27" s="399"/>
      <c r="J27" s="399"/>
      <c r="K27" s="399"/>
      <c r="L27" s="399"/>
      <c r="M27" s="399"/>
      <c r="N27" s="399"/>
      <c r="O27" s="399"/>
      <c r="P27" s="399"/>
    </row>
    <row r="28" spans="1:20" x14ac:dyDescent="0.2">
      <c r="A28" s="399"/>
      <c r="B28" s="399"/>
      <c r="C28" s="399"/>
      <c r="D28" s="399"/>
      <c r="E28" s="399"/>
      <c r="F28" s="399"/>
      <c r="G28" s="399"/>
      <c r="H28" s="399"/>
      <c r="I28" s="399"/>
      <c r="J28" s="399"/>
      <c r="K28" s="399"/>
      <c r="L28" s="399"/>
      <c r="M28" s="399"/>
      <c r="N28" s="399"/>
      <c r="O28" s="399"/>
      <c r="P28" s="399"/>
    </row>
    <row r="29" spans="1:20" x14ac:dyDescent="0.2">
      <c r="A29" s="399"/>
      <c r="B29" s="399"/>
      <c r="C29" s="399"/>
      <c r="D29" s="399"/>
      <c r="E29" s="399"/>
      <c r="F29" s="399"/>
      <c r="G29" s="399"/>
      <c r="H29" s="399"/>
      <c r="I29" s="399"/>
      <c r="J29" s="399"/>
      <c r="K29" s="399"/>
      <c r="L29" s="399"/>
      <c r="M29" s="399"/>
      <c r="N29" s="399"/>
      <c r="O29" s="399"/>
      <c r="P29" s="399"/>
    </row>
    <row r="30" spans="1:20" x14ac:dyDescent="0.2">
      <c r="A30" s="399"/>
      <c r="B30" s="399"/>
      <c r="C30" s="399"/>
      <c r="D30" s="399"/>
      <c r="E30" s="399"/>
      <c r="F30" s="399"/>
      <c r="G30" s="399"/>
      <c r="H30" s="399"/>
      <c r="I30" s="399"/>
      <c r="J30" s="399"/>
      <c r="K30" s="399"/>
      <c r="L30" s="399"/>
      <c r="M30" s="399"/>
      <c r="N30" s="399"/>
      <c r="O30" s="399"/>
      <c r="P30" s="399"/>
    </row>
    <row r="31" spans="1:20" x14ac:dyDescent="0.2">
      <c r="A31" s="399"/>
      <c r="B31" s="399"/>
      <c r="C31" s="399"/>
      <c r="D31" s="399"/>
      <c r="E31" s="399"/>
      <c r="F31" s="399"/>
      <c r="G31" s="399"/>
      <c r="H31" s="399"/>
      <c r="I31" s="399"/>
      <c r="J31" s="399"/>
      <c r="K31" s="399"/>
      <c r="L31" s="399"/>
      <c r="M31" s="399"/>
      <c r="N31" s="399"/>
      <c r="O31" s="399"/>
      <c r="P31" s="399"/>
    </row>
    <row r="32" spans="1:20" x14ac:dyDescent="0.2">
      <c r="A32" s="399"/>
      <c r="B32" s="399"/>
      <c r="C32" s="399"/>
      <c r="D32" s="399"/>
      <c r="E32" s="399"/>
      <c r="F32" s="399"/>
      <c r="G32" s="399"/>
      <c r="H32" s="399"/>
      <c r="I32" s="399"/>
      <c r="J32" s="399"/>
      <c r="K32" s="399"/>
      <c r="L32" s="399"/>
      <c r="M32" s="399"/>
      <c r="N32" s="399"/>
      <c r="O32" s="399"/>
      <c r="P32" s="399"/>
    </row>
    <row r="33" spans="1:16" x14ac:dyDescent="0.2">
      <c r="A33" s="399"/>
      <c r="B33" s="399"/>
      <c r="C33" s="399"/>
      <c r="D33" s="399"/>
      <c r="E33" s="399"/>
      <c r="F33" s="399"/>
      <c r="G33" s="399"/>
      <c r="H33" s="399"/>
      <c r="I33" s="399"/>
      <c r="J33" s="399"/>
      <c r="K33" s="399"/>
      <c r="L33" s="399"/>
      <c r="M33" s="399"/>
      <c r="N33" s="399"/>
      <c r="O33" s="399"/>
      <c r="P33" s="399"/>
    </row>
    <row r="34" spans="1:16" x14ac:dyDescent="0.2">
      <c r="A34" s="399"/>
      <c r="B34" s="399"/>
      <c r="C34" s="399"/>
      <c r="D34" s="399"/>
      <c r="E34" s="399"/>
      <c r="F34" s="399"/>
      <c r="G34" s="399"/>
      <c r="H34" s="399"/>
      <c r="I34" s="399"/>
      <c r="J34" s="399"/>
      <c r="K34" s="399"/>
      <c r="L34" s="399"/>
      <c r="M34" s="399"/>
      <c r="N34" s="399"/>
      <c r="O34" s="399"/>
      <c r="P34" s="399"/>
    </row>
    <row r="35" spans="1:16" x14ac:dyDescent="0.2">
      <c r="A35" s="399"/>
      <c r="B35" s="399"/>
      <c r="C35" s="399"/>
      <c r="D35" s="399"/>
      <c r="E35" s="399"/>
      <c r="F35" s="399"/>
      <c r="G35" s="399"/>
      <c r="H35" s="399"/>
      <c r="I35" s="399"/>
      <c r="J35" s="399"/>
      <c r="K35" s="399"/>
      <c r="L35" s="399"/>
      <c r="M35" s="399"/>
      <c r="N35" s="399"/>
      <c r="O35" s="399"/>
      <c r="P35" s="399"/>
    </row>
    <row r="36" spans="1:16" x14ac:dyDescent="0.2">
      <c r="A36" s="399"/>
      <c r="B36" s="399"/>
      <c r="C36" s="399"/>
      <c r="D36" s="399"/>
      <c r="E36" s="399"/>
      <c r="F36" s="399"/>
      <c r="G36" s="399"/>
      <c r="H36" s="399"/>
      <c r="I36" s="399"/>
      <c r="J36" s="399"/>
      <c r="K36" s="399"/>
      <c r="L36" s="399"/>
      <c r="M36" s="399"/>
      <c r="N36" s="399"/>
      <c r="O36" s="399"/>
      <c r="P36" s="399"/>
    </row>
    <row r="37" spans="1:16" x14ac:dyDescent="0.2">
      <c r="A37" s="399"/>
      <c r="B37" s="399"/>
      <c r="C37" s="399"/>
      <c r="D37" s="399"/>
      <c r="E37" s="399"/>
      <c r="F37" s="399"/>
      <c r="G37" s="399"/>
      <c r="H37" s="399"/>
      <c r="I37" s="399"/>
      <c r="J37" s="399"/>
      <c r="K37" s="399"/>
      <c r="L37" s="399"/>
      <c r="M37" s="399"/>
      <c r="N37" s="399"/>
      <c r="O37" s="399"/>
      <c r="P37" s="399"/>
    </row>
    <row r="38" spans="1:16" x14ac:dyDescent="0.2">
      <c r="A38" s="399"/>
      <c r="B38" s="399"/>
      <c r="C38" s="399"/>
      <c r="D38" s="399"/>
      <c r="E38" s="399"/>
      <c r="F38" s="399"/>
      <c r="G38" s="399"/>
      <c r="H38" s="399"/>
      <c r="I38" s="399"/>
      <c r="J38" s="399"/>
      <c r="K38" s="399"/>
      <c r="L38" s="399"/>
      <c r="M38" s="399"/>
      <c r="N38" s="399"/>
      <c r="O38" s="399"/>
      <c r="P38" s="399"/>
    </row>
    <row r="76" spans="1:1" x14ac:dyDescent="0.2">
      <c r="A76" s="878" t="s">
        <v>641</v>
      </c>
    </row>
  </sheetData>
  <mergeCells count="6">
    <mergeCell ref="O13:Q13"/>
    <mergeCell ref="A20:E20"/>
    <mergeCell ref="A1:I1"/>
    <mergeCell ref="D2:G2"/>
    <mergeCell ref="C13:F13"/>
    <mergeCell ref="I13:L13"/>
  </mergeCells>
  <hyperlinks>
    <hyperlink ref="A25" r:id="rId1" display="Source: 2022 NGA Factors Workbook DCCEEW.gov.au" xr:uid="{240BDD32-278C-48B8-B2C6-A1672DF5A28F}"/>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30F02-4A1D-400D-A901-9F23381724C5}">
  <sheetPr codeName="Sheet19"/>
  <dimension ref="B1:P100"/>
  <sheetViews>
    <sheetView workbookViewId="0">
      <selection activeCell="C10" sqref="C10"/>
    </sheetView>
  </sheetViews>
  <sheetFormatPr baseColWidth="10" defaultColWidth="9" defaultRowHeight="13" x14ac:dyDescent="0.15"/>
  <cols>
    <col min="1" max="1" width="2.1640625" style="451" customWidth="1"/>
    <col min="2" max="2" width="43.5" style="451" customWidth="1"/>
    <col min="3" max="4" width="17.33203125" style="451" customWidth="1"/>
    <col min="5" max="5" width="26.33203125" style="451" bestFit="1" customWidth="1"/>
    <col min="6" max="6" width="17.83203125" style="451" bestFit="1" customWidth="1"/>
    <col min="7" max="7" width="28.5" style="451" customWidth="1"/>
    <col min="8" max="8" width="17.33203125" style="451" customWidth="1"/>
    <col min="9" max="9" width="22" style="451" customWidth="1"/>
    <col min="10" max="10" width="17.5" style="451" bestFit="1" customWidth="1"/>
    <col min="11" max="11" width="21.33203125" style="451" customWidth="1"/>
    <col min="12" max="12" width="58.5" style="451" customWidth="1"/>
    <col min="13" max="13" width="22.5" style="451" customWidth="1"/>
    <col min="14" max="14" width="21.5" style="451" customWidth="1"/>
    <col min="15" max="15" width="11.6640625" style="451" customWidth="1"/>
    <col min="16" max="16" width="11.33203125" style="451" customWidth="1"/>
    <col min="17" max="17" width="25.33203125" style="451" customWidth="1"/>
    <col min="18" max="16384" width="9" style="451"/>
  </cols>
  <sheetData>
    <row r="1" spans="2:15" ht="26.25" customHeight="1" x14ac:dyDescent="0.2">
      <c r="B1" s="449" t="s">
        <v>642</v>
      </c>
      <c r="C1" s="450"/>
      <c r="D1" s="450"/>
      <c r="E1" s="450"/>
      <c r="F1" s="450"/>
      <c r="G1" s="450"/>
      <c r="H1" s="450"/>
      <c r="I1" s="450"/>
      <c r="J1" s="450"/>
    </row>
    <row r="2" spans="2:15" ht="15.75" customHeight="1" x14ac:dyDescent="0.15">
      <c r="B2" s="452" t="s">
        <v>643</v>
      </c>
      <c r="C2" s="453" t="s">
        <v>644</v>
      </c>
      <c r="D2" s="453" t="s">
        <v>645</v>
      </c>
      <c r="E2" s="453" t="s">
        <v>646</v>
      </c>
      <c r="F2" s="454" t="s">
        <v>647</v>
      </c>
      <c r="G2" s="801" t="s">
        <v>630</v>
      </c>
      <c r="I2" s="751" t="s">
        <v>648</v>
      </c>
      <c r="J2" s="752"/>
      <c r="K2" s="761"/>
      <c r="L2" s="664"/>
      <c r="M2" s="765"/>
      <c r="N2" s="766"/>
      <c r="O2" s="766"/>
    </row>
    <row r="3" spans="2:15" ht="15.75" customHeight="1" x14ac:dyDescent="0.15">
      <c r="B3" s="455" t="s">
        <v>649</v>
      </c>
      <c r="C3" s="456">
        <f>'Data input'!D82</f>
        <v>200</v>
      </c>
      <c r="D3" s="456"/>
      <c r="E3" s="456">
        <v>0.3</v>
      </c>
      <c r="F3" s="457">
        <f>C3*E3</f>
        <v>60</v>
      </c>
      <c r="G3" s="458" t="s">
        <v>650</v>
      </c>
      <c r="I3" s="753" t="s">
        <v>651</v>
      </c>
      <c r="J3" s="752"/>
      <c r="K3" s="761"/>
      <c r="L3" s="770"/>
      <c r="M3" s="767"/>
      <c r="N3" s="766"/>
      <c r="O3" s="766"/>
    </row>
    <row r="4" spans="2:15" ht="15.75" customHeight="1" x14ac:dyDescent="0.15">
      <c r="B4" s="455" t="s">
        <v>652</v>
      </c>
      <c r="C4" s="456">
        <f>'Data input'!D83</f>
        <v>10</v>
      </c>
      <c r="D4" s="456"/>
      <c r="E4" s="456">
        <v>1.1000000000000001</v>
      </c>
      <c r="F4" s="457">
        <f t="shared" ref="F4:F5" si="0">C4*E4</f>
        <v>11</v>
      </c>
      <c r="G4" s="458"/>
      <c r="I4" s="751" t="s">
        <v>653</v>
      </c>
      <c r="J4" s="755" t="s">
        <v>654</v>
      </c>
      <c r="K4" s="762" t="s">
        <v>655</v>
      </c>
      <c r="L4" s="771"/>
      <c r="M4" s="767"/>
      <c r="N4" s="766"/>
      <c r="O4" s="766"/>
    </row>
    <row r="5" spans="2:15" ht="15.75" customHeight="1" x14ac:dyDescent="0.15">
      <c r="B5" s="455" t="s">
        <v>656</v>
      </c>
      <c r="C5" s="456">
        <f>'Data input'!D84</f>
        <v>20</v>
      </c>
      <c r="D5" s="456"/>
      <c r="E5" s="456">
        <f>AVERAGE(0.25,0.2)</f>
        <v>0.22500000000000001</v>
      </c>
      <c r="F5" s="457">
        <f t="shared" si="0"/>
        <v>4.5</v>
      </c>
      <c r="G5" s="458" t="s">
        <v>650</v>
      </c>
      <c r="I5" s="756" t="s">
        <v>657</v>
      </c>
      <c r="J5" s="757">
        <v>6.0000000000000001E-3</v>
      </c>
      <c r="K5" s="763">
        <v>0.09</v>
      </c>
      <c r="L5" s="772"/>
      <c r="M5" s="665"/>
      <c r="N5" s="766"/>
      <c r="O5" s="766"/>
    </row>
    <row r="6" spans="2:15" ht="15.75" customHeight="1" x14ac:dyDescent="0.15">
      <c r="B6" s="475" t="s">
        <v>658</v>
      </c>
      <c r="C6" s="460"/>
      <c r="D6" s="460"/>
      <c r="E6" s="460"/>
      <c r="F6" s="461">
        <f>SUM(F3:F5)</f>
        <v>75.5</v>
      </c>
      <c r="G6" s="458"/>
      <c r="I6" s="756" t="s">
        <v>580</v>
      </c>
      <c r="J6" s="757">
        <v>0.375</v>
      </c>
      <c r="K6" s="763">
        <v>6.43</v>
      </c>
      <c r="L6" s="772"/>
      <c r="M6" s="665"/>
      <c r="N6" s="768"/>
      <c r="O6" s="766"/>
    </row>
    <row r="7" spans="2:15" ht="15.75" customHeight="1" x14ac:dyDescent="0.15">
      <c r="B7" s="462"/>
      <c r="C7" s="463"/>
      <c r="D7" s="463"/>
      <c r="E7" s="463"/>
      <c r="F7" s="463"/>
      <c r="G7" s="458"/>
      <c r="I7" s="756" t="s">
        <v>659</v>
      </c>
      <c r="J7" s="757">
        <v>3.3000000000000002E-2</v>
      </c>
      <c r="K7" s="763">
        <v>0.72</v>
      </c>
      <c r="L7" s="771"/>
      <c r="M7" s="665"/>
      <c r="N7" s="769"/>
      <c r="O7" s="766"/>
    </row>
    <row r="8" spans="2:15" ht="15.75" customHeight="1" x14ac:dyDescent="0.15">
      <c r="B8" s="452" t="s">
        <v>660</v>
      </c>
      <c r="C8" s="453" t="s">
        <v>644</v>
      </c>
      <c r="D8" s="453"/>
      <c r="E8" s="453" t="s">
        <v>646</v>
      </c>
      <c r="F8" s="454" t="s">
        <v>647</v>
      </c>
      <c r="G8" s="458"/>
      <c r="I8" s="756" t="s">
        <v>661</v>
      </c>
      <c r="J8" s="757" t="s">
        <v>662</v>
      </c>
      <c r="K8" s="763" t="s">
        <v>662</v>
      </c>
      <c r="L8" s="771"/>
      <c r="M8" s="767"/>
      <c r="N8" s="768"/>
      <c r="O8" s="766"/>
    </row>
    <row r="9" spans="2:15" ht="15.75" customHeight="1" x14ac:dyDescent="0.15">
      <c r="B9" s="455" t="s">
        <v>663</v>
      </c>
      <c r="C9" s="692">
        <f>'Data input'!D66+'Data input'!D67+'Data input'!F66+'Data input'!F67</f>
        <v>78.260869565217391</v>
      </c>
      <c r="D9" s="456"/>
      <c r="E9" s="457">
        <f>$C$46</f>
        <v>1.4950000000000001</v>
      </c>
      <c r="F9" s="465">
        <f>C9*E9</f>
        <v>117.00000000000001</v>
      </c>
      <c r="G9" s="458" t="s">
        <v>664</v>
      </c>
      <c r="H9" s="466"/>
      <c r="I9" s="756" t="s">
        <v>665</v>
      </c>
      <c r="J9" s="757">
        <v>3.0000000000000001E-3</v>
      </c>
      <c r="K9" s="763">
        <v>0.08</v>
      </c>
      <c r="L9" s="664"/>
      <c r="M9" s="767"/>
      <c r="N9" s="766"/>
      <c r="O9" s="766"/>
    </row>
    <row r="10" spans="2:15" ht="15.75" customHeight="1" x14ac:dyDescent="0.15">
      <c r="B10" s="455" t="s">
        <v>666</v>
      </c>
      <c r="C10" s="456">
        <f>'Data input'!D73</f>
        <v>20</v>
      </c>
      <c r="D10" s="456"/>
      <c r="E10" s="457">
        <f>$C$44</f>
        <v>0.11219999999999999</v>
      </c>
      <c r="F10" s="465">
        <f t="shared" ref="F10:F11" si="1">C10*E10</f>
        <v>2.2439999999999998</v>
      </c>
      <c r="G10" s="458"/>
      <c r="H10" s="466"/>
      <c r="I10" s="758" t="s">
        <v>667</v>
      </c>
      <c r="J10" s="759">
        <v>4.0000000000000001E-3</v>
      </c>
      <c r="K10" s="764">
        <v>0.09</v>
      </c>
      <c r="L10" s="664"/>
      <c r="M10" s="765"/>
      <c r="N10" s="766"/>
      <c r="O10" s="766"/>
    </row>
    <row r="11" spans="2:15" ht="15.75" customHeight="1" x14ac:dyDescent="0.15">
      <c r="B11" s="455" t="str">
        <f>'Data input'!C68</f>
        <v>Diammonium Phosphate (DAP)</v>
      </c>
      <c r="C11" s="692">
        <f>'Data input'!D68+'Data input'!F68</f>
        <v>0</v>
      </c>
      <c r="D11" s="456"/>
      <c r="E11" s="457">
        <f>VLOOKUP(B11,$B$27:$G$31,6,0)</f>
        <v>0.86620000000000008</v>
      </c>
      <c r="F11" s="465">
        <f t="shared" si="1"/>
        <v>0</v>
      </c>
      <c r="G11" s="458"/>
      <c r="H11" s="466"/>
      <c r="I11" s="754" t="s">
        <v>668</v>
      </c>
      <c r="J11" s="757">
        <f>SUM(J5:J7,J9:J10)</f>
        <v>0.42100000000000004</v>
      </c>
      <c r="K11" s="763">
        <f>SUM(K5:K7,K9:K10)</f>
        <v>7.4099999999999993</v>
      </c>
      <c r="L11" s="664"/>
      <c r="M11" s="765"/>
      <c r="N11" s="766"/>
      <c r="O11" s="766"/>
    </row>
    <row r="12" spans="2:15" ht="15.75" customHeight="1" x14ac:dyDescent="0.15">
      <c r="B12" s="459" t="s">
        <v>669</v>
      </c>
      <c r="C12" s="460"/>
      <c r="D12" s="460"/>
      <c r="E12" s="460"/>
      <c r="F12" s="461">
        <f>SUM(F9:F11)</f>
        <v>119.24400000000001</v>
      </c>
      <c r="G12" s="458"/>
      <c r="H12" s="466"/>
      <c r="I12" s="754"/>
      <c r="J12" s="757"/>
      <c r="K12" s="763"/>
      <c r="L12" s="664"/>
      <c r="M12" s="765"/>
      <c r="N12" s="766"/>
      <c r="O12" s="766"/>
    </row>
    <row r="13" spans="2:15" ht="15.75" customHeight="1" x14ac:dyDescent="0.15">
      <c r="B13" s="467"/>
      <c r="C13" s="463"/>
      <c r="D13" s="463"/>
      <c r="E13" s="463"/>
      <c r="F13" s="468"/>
      <c r="G13" s="458"/>
      <c r="H13" s="466"/>
      <c r="I13" s="754" t="s">
        <v>670</v>
      </c>
      <c r="J13" s="757"/>
      <c r="K13" s="757"/>
      <c r="L13" s="466"/>
      <c r="M13" s="466"/>
    </row>
    <row r="14" spans="2:15" x14ac:dyDescent="0.15">
      <c r="B14" s="452" t="s">
        <v>671</v>
      </c>
      <c r="C14" s="453" t="s">
        <v>644</v>
      </c>
      <c r="D14" s="453"/>
      <c r="E14" s="469" t="s">
        <v>646</v>
      </c>
      <c r="F14" s="454" t="s">
        <v>647</v>
      </c>
      <c r="G14" s="458"/>
      <c r="I14" s="756" t="s">
        <v>672</v>
      </c>
      <c r="J14" s="757">
        <v>1.29</v>
      </c>
      <c r="K14" s="757">
        <v>28.32</v>
      </c>
    </row>
    <row r="15" spans="2:15" x14ac:dyDescent="0.15">
      <c r="B15" s="455" t="s">
        <v>673</v>
      </c>
      <c r="C15" s="456">
        <f>'Data input'!D85/1000</f>
        <v>0.1</v>
      </c>
      <c r="D15" s="456"/>
      <c r="E15" s="464">
        <f>$C$50</f>
        <v>33</v>
      </c>
      <c r="F15" s="615">
        <f>C15*E15</f>
        <v>3.3000000000000003</v>
      </c>
      <c r="G15" s="614" t="s">
        <v>664</v>
      </c>
      <c r="I15" s="754"/>
      <c r="J15" s="757"/>
      <c r="K15" s="757"/>
    </row>
    <row r="16" spans="2:15" ht="15.75" customHeight="1" x14ac:dyDescent="0.15">
      <c r="B16" s="470" t="s">
        <v>671</v>
      </c>
      <c r="C16" s="471">
        <f>'Data input'!D86/1000</f>
        <v>0.1</v>
      </c>
      <c r="D16" s="471"/>
      <c r="E16" s="660">
        <f>$C$49</f>
        <v>18.75</v>
      </c>
      <c r="F16" s="775">
        <f>C16*E16</f>
        <v>1.875</v>
      </c>
      <c r="G16" s="458"/>
      <c r="H16" s="466"/>
      <c r="I16" s="751" t="s">
        <v>87</v>
      </c>
      <c r="J16" s="760">
        <f>J11+J14</f>
        <v>1.7110000000000001</v>
      </c>
      <c r="K16" s="776">
        <f>(K11+K14)/1000</f>
        <v>3.5729999999999998E-2</v>
      </c>
      <c r="L16" s="466"/>
      <c r="M16" s="466"/>
    </row>
    <row r="17" spans="2:16" ht="15.75" customHeight="1" x14ac:dyDescent="0.15">
      <c r="B17" s="610" t="s">
        <v>674</v>
      </c>
      <c r="C17" s="611"/>
      <c r="D17" s="611"/>
      <c r="E17" s="612"/>
      <c r="F17" s="613">
        <f t="shared" ref="F17" si="2">SUM(F15:F16)</f>
        <v>5.1750000000000007</v>
      </c>
      <c r="G17" s="458"/>
      <c r="H17" s="466"/>
      <c r="I17" s="977" t="s">
        <v>675</v>
      </c>
      <c r="J17" s="978"/>
      <c r="K17" s="979"/>
      <c r="L17" s="466"/>
      <c r="M17" s="466"/>
    </row>
    <row r="18" spans="2:16" ht="15.75" customHeight="1" x14ac:dyDescent="0.15">
      <c r="B18" s="472"/>
      <c r="C18" s="473"/>
      <c r="D18" s="473"/>
      <c r="E18" s="473"/>
      <c r="F18" s="473"/>
      <c r="G18" s="458"/>
      <c r="H18" s="466"/>
      <c r="I18" s="773" t="s">
        <v>676</v>
      </c>
      <c r="J18" s="466"/>
      <c r="K18" s="466"/>
      <c r="L18" s="466"/>
      <c r="M18" s="466"/>
    </row>
    <row r="19" spans="2:16" ht="15.75" customHeight="1" x14ac:dyDescent="0.15">
      <c r="B19" s="452" t="s">
        <v>44</v>
      </c>
      <c r="C19" s="453" t="s">
        <v>644</v>
      </c>
      <c r="D19" s="453"/>
      <c r="E19" s="469" t="s">
        <v>646</v>
      </c>
      <c r="F19" s="454" t="s">
        <v>647</v>
      </c>
      <c r="G19" s="976" t="s">
        <v>677</v>
      </c>
      <c r="H19" s="466"/>
      <c r="I19" s="668" t="s">
        <v>678</v>
      </c>
      <c r="J19" s="466"/>
      <c r="K19" s="466"/>
      <c r="L19" s="466"/>
      <c r="M19" s="466"/>
    </row>
    <row r="20" spans="2:16" ht="15.75" customHeight="1" x14ac:dyDescent="0.15">
      <c r="B20" s="470" t="s">
        <v>44</v>
      </c>
      <c r="C20" s="474">
        <f>'Data input'!D70</f>
        <v>50</v>
      </c>
      <c r="D20" s="474"/>
      <c r="E20" s="777">
        <f>K16</f>
        <v>3.5729999999999998E-2</v>
      </c>
      <c r="F20" s="693">
        <f>C20*E20</f>
        <v>1.7865</v>
      </c>
      <c r="G20" s="976"/>
      <c r="H20" s="466"/>
      <c r="I20" s="774" t="s">
        <v>679</v>
      </c>
      <c r="J20" s="466"/>
      <c r="K20" s="466"/>
      <c r="L20" s="466"/>
      <c r="M20" s="466"/>
    </row>
    <row r="21" spans="2:16" ht="15.75" customHeight="1" x14ac:dyDescent="0.15">
      <c r="B21" s="455"/>
      <c r="C21" s="463"/>
      <c r="D21" s="463"/>
      <c r="E21" s="463"/>
      <c r="F21" s="463"/>
      <c r="G21" s="458"/>
      <c r="H21" s="466"/>
      <c r="I21" s="466"/>
      <c r="J21" s="466"/>
      <c r="K21" s="466"/>
      <c r="L21" s="466"/>
      <c r="M21" s="466"/>
    </row>
    <row r="22" spans="2:16" ht="15.75" customHeight="1" x14ac:dyDescent="0.15">
      <c r="B22" s="475" t="s">
        <v>87</v>
      </c>
      <c r="C22" s="476"/>
      <c r="D22" s="476"/>
      <c r="E22" s="476"/>
      <c r="F22" s="477">
        <f>F6+F12+F17+F20</f>
        <v>201.70550000000003</v>
      </c>
      <c r="G22" s="478"/>
      <c r="H22" s="466"/>
      <c r="I22" s="466"/>
      <c r="J22" s="466"/>
      <c r="K22" s="466"/>
      <c r="L22" s="466"/>
      <c r="M22" s="466"/>
    </row>
    <row r="23" spans="2:16" ht="15.75" customHeight="1" x14ac:dyDescent="0.15">
      <c r="I23" s="466"/>
      <c r="J23" s="466"/>
      <c r="K23" s="466"/>
      <c r="L23" s="466"/>
      <c r="M23" s="466"/>
      <c r="N23" s="466"/>
      <c r="O23" s="466"/>
      <c r="P23" s="466"/>
    </row>
    <row r="24" spans="2:16" ht="15.75" customHeight="1" x14ac:dyDescent="0.2">
      <c r="B24" s="666" t="s">
        <v>680</v>
      </c>
      <c r="C24" s="667"/>
      <c r="D24" s="668"/>
      <c r="E24" s="668"/>
      <c r="F24" s="668"/>
      <c r="G24" s="668"/>
      <c r="K24" s="466"/>
      <c r="L24" s="466"/>
      <c r="M24" s="466"/>
      <c r="N24" s="466"/>
      <c r="O24" s="466"/>
      <c r="P24" s="466"/>
    </row>
    <row r="25" spans="2:16" ht="15.75" customHeight="1" x14ac:dyDescent="0.15">
      <c r="B25" s="669" t="s">
        <v>681</v>
      </c>
      <c r="C25" s="670"/>
      <c r="D25" s="668"/>
      <c r="E25" s="668"/>
      <c r="F25" s="668"/>
      <c r="G25" s="668"/>
      <c r="K25" s="466"/>
      <c r="L25" s="466"/>
      <c r="M25" s="466"/>
      <c r="N25" s="466"/>
      <c r="O25" s="466"/>
      <c r="P25" s="466"/>
    </row>
    <row r="26" spans="2:16" ht="15.75" customHeight="1" x14ac:dyDescent="0.15">
      <c r="B26" s="671" t="s">
        <v>682</v>
      </c>
      <c r="C26" s="672" t="s">
        <v>617</v>
      </c>
      <c r="D26" s="672" t="s">
        <v>618</v>
      </c>
      <c r="E26" s="672" t="s">
        <v>619</v>
      </c>
      <c r="F26" s="673" t="s">
        <v>87</v>
      </c>
      <c r="G26" s="673" t="s">
        <v>646</v>
      </c>
      <c r="H26" s="674" t="s">
        <v>354</v>
      </c>
      <c r="K26" s="466"/>
      <c r="L26" s="466"/>
      <c r="M26" s="466"/>
      <c r="N26" s="466"/>
      <c r="O26" s="466"/>
      <c r="P26" s="466"/>
    </row>
    <row r="27" spans="2:16" ht="15.75" customHeight="1" x14ac:dyDescent="0.15">
      <c r="B27" s="675" t="s">
        <v>683</v>
      </c>
      <c r="C27" s="676">
        <v>0.97799999999999998</v>
      </c>
      <c r="D27" s="677">
        <v>1.89E-2</v>
      </c>
      <c r="E27" s="677">
        <v>2.8999999999999998E-3</v>
      </c>
      <c r="F27" s="678">
        <f t="shared" ref="F27:F28" si="3">SUM(C27:E27)</f>
        <v>0.99980000000000002</v>
      </c>
      <c r="G27" s="679">
        <f>703.2/1000</f>
        <v>0.70320000000000005</v>
      </c>
      <c r="H27" s="973" t="s">
        <v>684</v>
      </c>
      <c r="K27" s="466"/>
      <c r="L27" s="466"/>
      <c r="M27" s="466"/>
      <c r="N27" s="466"/>
      <c r="O27" s="466"/>
      <c r="P27" s="466"/>
    </row>
    <row r="28" spans="2:16" ht="15.75" customHeight="1" x14ac:dyDescent="0.15">
      <c r="B28" s="680" t="s">
        <v>93</v>
      </c>
      <c r="C28" s="681">
        <v>0.97799999999999998</v>
      </c>
      <c r="D28" s="677">
        <v>1.9E-2</v>
      </c>
      <c r="E28" s="677">
        <v>2E-3</v>
      </c>
      <c r="F28" s="682">
        <f t="shared" si="3"/>
        <v>0.999</v>
      </c>
      <c r="G28" s="683">
        <f>866.2/1000</f>
        <v>0.86620000000000008</v>
      </c>
      <c r="H28" s="974"/>
      <c r="K28" s="466"/>
      <c r="L28" s="466"/>
      <c r="M28" s="466"/>
      <c r="N28" s="466"/>
      <c r="O28" s="466"/>
      <c r="P28" s="466"/>
    </row>
    <row r="29" spans="2:16" ht="15.75" customHeight="1" x14ac:dyDescent="0.15">
      <c r="B29" s="680" t="s">
        <v>685</v>
      </c>
      <c r="C29" s="684">
        <v>0.97499999999999998</v>
      </c>
      <c r="D29" s="684">
        <v>2.3E-2</v>
      </c>
      <c r="E29" s="685">
        <v>1.1E-5</v>
      </c>
      <c r="F29" s="682">
        <f>SUM(C29:E29)</f>
        <v>0.99801099999999998</v>
      </c>
      <c r="G29" s="683">
        <f>1173.8/1000</f>
        <v>1.1738</v>
      </c>
      <c r="H29" s="974"/>
      <c r="K29" s="466"/>
      <c r="L29" s="466"/>
      <c r="M29" s="466"/>
      <c r="N29" s="466"/>
      <c r="O29" s="466"/>
      <c r="P29" s="466"/>
    </row>
    <row r="30" spans="2:16" ht="15.75" customHeight="1" x14ac:dyDescent="0.15">
      <c r="B30" s="680" t="s">
        <v>686</v>
      </c>
      <c r="C30" s="684">
        <v>0.39600000000000002</v>
      </c>
      <c r="D30" s="684">
        <v>8.9999999999999993E-3</v>
      </c>
      <c r="E30" s="686">
        <v>0.59499999999999997</v>
      </c>
      <c r="F30" s="682">
        <f t="shared" ref="F30:F31" si="4">SUM(C30:E30)</f>
        <v>1</v>
      </c>
      <c r="G30" s="683">
        <f>2460.8/1000</f>
        <v>2.4608000000000003</v>
      </c>
      <c r="H30" s="974"/>
      <c r="K30" s="466"/>
      <c r="L30" s="466"/>
      <c r="M30" s="466"/>
      <c r="N30" s="466"/>
      <c r="O30" s="466"/>
      <c r="P30" s="466"/>
    </row>
    <row r="31" spans="2:16" ht="15.75" customHeight="1" x14ac:dyDescent="0.15">
      <c r="B31" s="687" t="s">
        <v>687</v>
      </c>
      <c r="C31" s="688">
        <v>0.38300000000000001</v>
      </c>
      <c r="D31" s="688">
        <v>8.0000000000000002E-3</v>
      </c>
      <c r="E31" s="689">
        <v>0.60899999999999999</v>
      </c>
      <c r="F31" s="690">
        <f t="shared" si="4"/>
        <v>1</v>
      </c>
      <c r="G31" s="691">
        <f>2336.9/1000</f>
        <v>2.3369</v>
      </c>
      <c r="H31" s="975"/>
      <c r="K31" s="466"/>
      <c r="L31" s="466"/>
      <c r="M31" s="466"/>
      <c r="N31" s="466"/>
      <c r="O31" s="466"/>
      <c r="P31" s="466"/>
    </row>
    <row r="32" spans="2:16" ht="15.75" customHeight="1" x14ac:dyDescent="0.15">
      <c r="K32" s="466"/>
      <c r="L32" s="466"/>
      <c r="M32" s="466"/>
      <c r="N32" s="466"/>
      <c r="O32" s="466"/>
      <c r="P32" s="466"/>
    </row>
    <row r="33" spans="2:16" ht="15.75" customHeight="1" x14ac:dyDescent="0.15">
      <c r="K33" s="466"/>
      <c r="L33" s="466"/>
      <c r="M33" s="466"/>
      <c r="N33" s="466"/>
      <c r="O33" s="466"/>
      <c r="P33" s="466"/>
    </row>
    <row r="34" spans="2:16" ht="17.25" customHeight="1" x14ac:dyDescent="0.15">
      <c r="G34" s="616"/>
      <c r="H34" s="616"/>
      <c r="K34" s="466"/>
      <c r="L34" s="466"/>
      <c r="M34" s="466"/>
      <c r="N34" s="466"/>
      <c r="O34" s="466"/>
      <c r="P34" s="466"/>
    </row>
    <row r="35" spans="2:16" ht="15.75" customHeight="1" x14ac:dyDescent="0.2">
      <c r="B35" s="618" t="s">
        <v>688</v>
      </c>
      <c r="C35" s="619" t="s">
        <v>689</v>
      </c>
      <c r="D35" s="620"/>
      <c r="E35" s="621"/>
      <c r="G35" s="616"/>
      <c r="H35" s="616"/>
      <c r="I35" s="617"/>
      <c r="J35" s="449"/>
      <c r="K35" s="466"/>
      <c r="L35" s="466"/>
      <c r="M35" s="466"/>
      <c r="N35" s="466"/>
      <c r="O35" s="466"/>
      <c r="P35" s="466"/>
    </row>
    <row r="36" spans="2:16" ht="15.75" customHeight="1" x14ac:dyDescent="0.15">
      <c r="B36" s="621"/>
      <c r="C36" s="621"/>
      <c r="D36" s="621"/>
      <c r="E36" s="621"/>
      <c r="G36" s="616"/>
      <c r="H36" s="616"/>
      <c r="I36" s="617"/>
      <c r="J36" s="479"/>
      <c r="K36" s="466"/>
      <c r="L36" s="466"/>
      <c r="M36" s="466"/>
      <c r="N36" s="466"/>
      <c r="O36" s="466"/>
      <c r="P36" s="466"/>
    </row>
    <row r="37" spans="2:16" ht="15.75" customHeight="1" x14ac:dyDescent="0.15">
      <c r="B37" s="621"/>
      <c r="C37" s="622" t="s">
        <v>690</v>
      </c>
      <c r="D37" s="621"/>
      <c r="E37" s="621"/>
      <c r="G37" s="616"/>
      <c r="H37" s="616"/>
      <c r="I37" s="617"/>
      <c r="J37" s="480"/>
      <c r="K37" s="466"/>
      <c r="L37" s="466"/>
      <c r="M37" s="466"/>
      <c r="N37" s="466"/>
      <c r="O37" s="466"/>
      <c r="P37" s="466"/>
    </row>
    <row r="38" spans="2:16" ht="15.75" customHeight="1" x14ac:dyDescent="0.15">
      <c r="B38" s="621"/>
      <c r="C38" s="622" t="s">
        <v>691</v>
      </c>
      <c r="D38" s="621"/>
      <c r="E38" s="621"/>
      <c r="G38" s="616"/>
      <c r="H38" s="616"/>
      <c r="I38" s="617"/>
      <c r="J38" s="480"/>
      <c r="K38" s="466"/>
    </row>
    <row r="39" spans="2:16" ht="15.75" customHeight="1" x14ac:dyDescent="0.15">
      <c r="B39" s="621"/>
      <c r="C39" s="622" t="s">
        <v>692</v>
      </c>
      <c r="D39" s="621"/>
      <c r="E39" s="621"/>
      <c r="G39" s="616"/>
      <c r="H39" s="616"/>
    </row>
    <row r="40" spans="2:16" ht="15.75" customHeight="1" x14ac:dyDescent="0.15">
      <c r="B40" s="621"/>
      <c r="C40" s="622" t="s">
        <v>693</v>
      </c>
      <c r="D40" s="621"/>
      <c r="E40" s="621"/>
      <c r="G40" s="616"/>
      <c r="H40" s="616"/>
      <c r="I40" s="617"/>
    </row>
    <row r="41" spans="2:16" ht="15.75" customHeight="1" x14ac:dyDescent="0.15">
      <c r="I41" s="617"/>
    </row>
    <row r="42" spans="2:16" ht="15.75" customHeight="1" thickBot="1" x14ac:dyDescent="0.2">
      <c r="B42" s="623" t="s">
        <v>694</v>
      </c>
      <c r="J42" s="480"/>
    </row>
    <row r="43" spans="2:16" ht="15.75" customHeight="1" x14ac:dyDescent="0.15">
      <c r="B43" s="624" t="s">
        <v>695</v>
      </c>
      <c r="C43" s="625">
        <f>E54*C62+E55*C63</f>
        <v>0.75524999999999998</v>
      </c>
      <c r="J43" s="480"/>
    </row>
    <row r="44" spans="2:16" ht="15.75" customHeight="1" x14ac:dyDescent="0.15">
      <c r="B44" s="626" t="s">
        <v>696</v>
      </c>
      <c r="C44" s="627">
        <f>E55*D63+E57*D65</f>
        <v>0.11219999999999999</v>
      </c>
      <c r="J44" s="480"/>
    </row>
    <row r="45" spans="2:16" ht="15.75" customHeight="1" x14ac:dyDescent="0.15">
      <c r="B45" s="626" t="s">
        <v>697</v>
      </c>
      <c r="C45" s="627">
        <f>E54*E62+E55*E63</f>
        <v>0.52210000000000001</v>
      </c>
    </row>
    <row r="46" spans="2:16" ht="15.75" customHeight="1" x14ac:dyDescent="0.15">
      <c r="B46" s="626" t="s">
        <v>698</v>
      </c>
      <c r="C46" s="627">
        <f>E54*F62</f>
        <v>1.4950000000000001</v>
      </c>
      <c r="L46" s="466"/>
      <c r="M46" s="466"/>
      <c r="N46" s="466"/>
      <c r="O46" s="466"/>
      <c r="P46" s="466"/>
    </row>
    <row r="47" spans="2:16" ht="15.75" customHeight="1" x14ac:dyDescent="0.15">
      <c r="B47" s="626" t="s">
        <v>699</v>
      </c>
      <c r="C47" s="627">
        <f>E54*G62+E57*G65</f>
        <v>0.75449999999999995</v>
      </c>
      <c r="K47" s="466"/>
    </row>
    <row r="48" spans="2:16" ht="15.75" customHeight="1" x14ac:dyDescent="0.15">
      <c r="B48" s="626" t="s">
        <v>44</v>
      </c>
      <c r="C48" s="627">
        <f>E58</f>
        <v>0.432</v>
      </c>
      <c r="J48" s="480"/>
    </row>
    <row r="49" spans="2:16" ht="15.75" customHeight="1" x14ac:dyDescent="0.15">
      <c r="B49" s="628" t="s">
        <v>700</v>
      </c>
      <c r="C49" s="627">
        <f>E72</f>
        <v>18.75</v>
      </c>
      <c r="J49" s="480"/>
    </row>
    <row r="50" spans="2:16" ht="15.75" customHeight="1" thickBot="1" x14ac:dyDescent="0.2">
      <c r="B50" s="629" t="s">
        <v>701</v>
      </c>
      <c r="C50" s="630">
        <f>E69</f>
        <v>33</v>
      </c>
      <c r="J50" s="480"/>
    </row>
    <row r="51" spans="2:16" ht="15.75" customHeight="1" x14ac:dyDescent="0.15">
      <c r="J51" s="480"/>
    </row>
    <row r="52" spans="2:16" ht="15.75" customHeight="1" thickBot="1" x14ac:dyDescent="0.2">
      <c r="B52" s="623" t="s">
        <v>702</v>
      </c>
      <c r="L52" s="466"/>
      <c r="M52" s="466"/>
      <c r="N52" s="466"/>
      <c r="O52" s="466"/>
      <c r="P52" s="466"/>
    </row>
    <row r="53" spans="2:16" ht="15.75" customHeight="1" thickBot="1" x14ac:dyDescent="0.2">
      <c r="B53" s="631"/>
      <c r="C53" s="632" t="s">
        <v>703</v>
      </c>
      <c r="D53" s="633" t="s">
        <v>704</v>
      </c>
      <c r="E53" s="634" t="s">
        <v>705</v>
      </c>
      <c r="K53" s="466"/>
      <c r="L53" s="466"/>
      <c r="M53" s="466"/>
      <c r="N53" s="466"/>
      <c r="O53" s="466"/>
      <c r="P53" s="466"/>
    </row>
    <row r="54" spans="2:16" ht="15.75" customHeight="1" x14ac:dyDescent="0.15">
      <c r="B54" s="635" t="s">
        <v>706</v>
      </c>
      <c r="C54" s="624">
        <v>65</v>
      </c>
      <c r="D54" s="636">
        <v>0.05</v>
      </c>
      <c r="E54" s="634">
        <f>C54*D54</f>
        <v>3.25</v>
      </c>
      <c r="K54" s="466"/>
    </row>
    <row r="55" spans="2:16" ht="15.75" customHeight="1" x14ac:dyDescent="0.15">
      <c r="B55" s="637" t="s">
        <v>707</v>
      </c>
      <c r="C55" s="626">
        <v>15</v>
      </c>
      <c r="D55" s="638">
        <v>0.06</v>
      </c>
      <c r="E55" s="634">
        <f>C55*D55</f>
        <v>0.89999999999999991</v>
      </c>
    </row>
    <row r="56" spans="2:16" x14ac:dyDescent="0.15">
      <c r="B56" s="637" t="s">
        <v>708</v>
      </c>
      <c r="C56" s="626">
        <v>10</v>
      </c>
      <c r="D56" s="638">
        <v>0.06</v>
      </c>
      <c r="E56" s="634">
        <f>C56*D56</f>
        <v>0.6</v>
      </c>
    </row>
    <row r="57" spans="2:16" x14ac:dyDescent="0.15">
      <c r="B57" s="637" t="s">
        <v>709</v>
      </c>
      <c r="C57" s="626">
        <v>5</v>
      </c>
      <c r="D57" s="638">
        <v>0.06</v>
      </c>
      <c r="E57" s="634">
        <f>C57*D57</f>
        <v>0.3</v>
      </c>
    </row>
    <row r="58" spans="2:16" ht="14" thickBot="1" x14ac:dyDescent="0.2">
      <c r="B58" s="639" t="s">
        <v>44</v>
      </c>
      <c r="C58" s="640">
        <v>0.6</v>
      </c>
      <c r="D58" s="641">
        <v>0.72</v>
      </c>
      <c r="E58" s="634">
        <f>C58*D58</f>
        <v>0.432</v>
      </c>
    </row>
    <row r="60" spans="2:16" ht="14" thickBot="1" x14ac:dyDescent="0.2">
      <c r="B60" s="642" t="s">
        <v>710</v>
      </c>
    </row>
    <row r="61" spans="2:16" ht="14" thickBot="1" x14ac:dyDescent="0.2">
      <c r="B61" s="643"/>
      <c r="C61" s="644" t="s">
        <v>711</v>
      </c>
      <c r="D61" s="645" t="s">
        <v>696</v>
      </c>
      <c r="E61" s="645" t="s">
        <v>697</v>
      </c>
      <c r="F61" s="645" t="s">
        <v>698</v>
      </c>
      <c r="G61" s="646" t="s">
        <v>699</v>
      </c>
    </row>
    <row r="62" spans="2:16" x14ac:dyDescent="0.15">
      <c r="B62" s="635" t="s">
        <v>706</v>
      </c>
      <c r="C62" s="624">
        <v>0.17699999999999999</v>
      </c>
      <c r="D62" s="647">
        <v>0</v>
      </c>
      <c r="E62" s="647">
        <v>0.1</v>
      </c>
      <c r="F62" s="647">
        <v>0.46</v>
      </c>
      <c r="G62" s="636">
        <v>0.21</v>
      </c>
    </row>
    <row r="63" spans="2:16" x14ac:dyDescent="0.15">
      <c r="B63" s="637" t="s">
        <v>707</v>
      </c>
      <c r="C63" s="626">
        <v>0.2</v>
      </c>
      <c r="D63" s="648">
        <v>8.7999999999999995E-2</v>
      </c>
      <c r="E63" s="648">
        <v>0.219</v>
      </c>
      <c r="F63" s="648">
        <v>0</v>
      </c>
      <c r="G63" s="638">
        <v>0</v>
      </c>
    </row>
    <row r="64" spans="2:16" x14ac:dyDescent="0.15">
      <c r="B64" s="637" t="s">
        <v>708</v>
      </c>
      <c r="C64" s="626">
        <v>0</v>
      </c>
      <c r="D64" s="648">
        <v>0</v>
      </c>
      <c r="E64" s="648">
        <v>0</v>
      </c>
      <c r="F64" s="648">
        <v>0</v>
      </c>
      <c r="G64" s="638">
        <v>0</v>
      </c>
    </row>
    <row r="65" spans="2:7" ht="14" thickBot="1" x14ac:dyDescent="0.2">
      <c r="B65" s="639" t="s">
        <v>709</v>
      </c>
      <c r="C65" s="640">
        <v>0</v>
      </c>
      <c r="D65" s="649">
        <v>0.11</v>
      </c>
      <c r="E65" s="649">
        <v>0</v>
      </c>
      <c r="F65" s="649">
        <v>0</v>
      </c>
      <c r="G65" s="641">
        <v>0.24</v>
      </c>
    </row>
    <row r="67" spans="2:7" ht="14" thickBot="1" x14ac:dyDescent="0.2">
      <c r="B67" s="623" t="s">
        <v>712</v>
      </c>
    </row>
    <row r="68" spans="2:7" ht="29" thickBot="1" x14ac:dyDescent="0.2">
      <c r="B68" s="650"/>
      <c r="C68" s="632" t="s">
        <v>703</v>
      </c>
      <c r="D68" s="633" t="s">
        <v>704</v>
      </c>
      <c r="E68" s="634" t="s">
        <v>705</v>
      </c>
    </row>
    <row r="69" spans="2:7" x14ac:dyDescent="0.15">
      <c r="B69" s="651" t="s">
        <v>115</v>
      </c>
      <c r="C69" s="652">
        <v>550</v>
      </c>
      <c r="D69" s="638">
        <v>0.06</v>
      </c>
      <c r="E69" s="634">
        <f>C69*D69</f>
        <v>33</v>
      </c>
    </row>
    <row r="70" spans="2:7" x14ac:dyDescent="0.15">
      <c r="B70" s="653" t="s">
        <v>713</v>
      </c>
      <c r="C70" s="652">
        <v>310</v>
      </c>
      <c r="D70" s="638">
        <v>0.06</v>
      </c>
      <c r="E70" s="634">
        <f>C70*D70</f>
        <v>18.599999999999998</v>
      </c>
    </row>
    <row r="71" spans="2:7" ht="14" thickBot="1" x14ac:dyDescent="0.2">
      <c r="B71" s="654" t="s">
        <v>714</v>
      </c>
      <c r="C71" s="655">
        <v>315</v>
      </c>
      <c r="D71" s="641">
        <v>0.06</v>
      </c>
      <c r="E71" s="634">
        <f>C71*D71</f>
        <v>18.899999999999999</v>
      </c>
    </row>
    <row r="72" spans="2:7" x14ac:dyDescent="0.15">
      <c r="B72" s="656" t="s">
        <v>715</v>
      </c>
      <c r="C72" s="657"/>
      <c r="E72" s="634">
        <f>(E70+E71)/2</f>
        <v>18.75</v>
      </c>
    </row>
    <row r="73" spans="2:7" x14ac:dyDescent="0.15">
      <c r="C73" s="658"/>
      <c r="D73" s="658"/>
    </row>
    <row r="100" spans="2:2" x14ac:dyDescent="0.15">
      <c r="B100" s="659" t="s">
        <v>716</v>
      </c>
    </row>
  </sheetData>
  <mergeCells count="3">
    <mergeCell ref="H27:H31"/>
    <mergeCell ref="G19:G20"/>
    <mergeCell ref="I17:K17"/>
  </mergeCells>
  <hyperlinks>
    <hyperlink ref="I20" r:id="rId1" xr:uid="{D45E041D-1B6A-4242-8C73-5EBF757369CF}"/>
  </hyperlinks>
  <pageMargins left="0.7" right="0.7" top="0.75" bottom="0.75" header="0.3" footer="0.3"/>
  <pageSetup orientation="portrait"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56C0E-CAF0-4FC7-B06D-DFED963B5936}">
  <sheetPr codeName="Sheet27"/>
  <dimension ref="A1:TY216"/>
  <sheetViews>
    <sheetView workbookViewId="0"/>
  </sheetViews>
  <sheetFormatPr baseColWidth="10" defaultColWidth="9" defaultRowHeight="13" x14ac:dyDescent="0.15"/>
  <cols>
    <col min="1" max="1" width="29" style="507" customWidth="1"/>
    <col min="2" max="2" width="35" style="507" customWidth="1"/>
    <col min="3" max="3" width="13.33203125" style="507" customWidth="1"/>
    <col min="4" max="4" width="63" style="507" customWidth="1"/>
    <col min="5" max="5" width="17.83203125" style="507" customWidth="1"/>
    <col min="6" max="6" width="40.83203125" style="507" customWidth="1"/>
    <col min="7" max="7" width="18.6640625" style="507" customWidth="1"/>
    <col min="8" max="12" width="9" style="507"/>
    <col min="13" max="13" width="13.83203125" style="507" customWidth="1"/>
    <col min="14" max="16" width="9" style="507"/>
    <col min="17" max="17" width="30.83203125" style="507" bestFit="1" customWidth="1"/>
    <col min="18" max="18" width="9" style="507"/>
    <col min="19" max="19" width="27.6640625" style="507" bestFit="1" customWidth="1"/>
    <col min="20" max="20" width="14.33203125" style="507" customWidth="1"/>
    <col min="21" max="21" width="9" style="507"/>
    <col min="22" max="22" width="29" style="507" customWidth="1"/>
    <col min="23" max="23" width="35" style="507" customWidth="1"/>
    <col min="24" max="24" width="13.33203125" style="507" customWidth="1"/>
    <col min="25" max="25" width="63" style="507" customWidth="1"/>
    <col min="26" max="26" width="17.83203125" style="507" customWidth="1"/>
    <col min="27" max="27" width="40.83203125" style="507" customWidth="1"/>
    <col min="28" max="28" width="18.6640625" style="507" customWidth="1"/>
    <col min="29" max="33" width="9" style="507"/>
    <col min="34" max="34" width="13.83203125" style="507" customWidth="1"/>
    <col min="35" max="37" width="9" style="507"/>
    <col min="38" max="38" width="30.83203125" style="507" bestFit="1" customWidth="1"/>
    <col min="39" max="39" width="9" style="507"/>
    <col min="40" max="40" width="27.6640625" style="507" bestFit="1" customWidth="1"/>
    <col min="41" max="41" width="14.33203125" style="507" customWidth="1"/>
    <col min="42" max="42" width="9" style="507"/>
    <col min="43" max="43" width="29" style="507" customWidth="1"/>
    <col min="44" max="44" width="35" style="507" customWidth="1"/>
    <col min="45" max="45" width="13.33203125" style="507" customWidth="1"/>
    <col min="46" max="46" width="63" style="507" customWidth="1"/>
    <col min="47" max="47" width="17.83203125" style="507" customWidth="1"/>
    <col min="48" max="48" width="40.83203125" style="507" customWidth="1"/>
    <col min="49" max="49" width="18.6640625" style="507" customWidth="1"/>
    <col min="50" max="54" width="9" style="507"/>
    <col min="55" max="55" width="13.83203125" style="507" customWidth="1"/>
    <col min="56" max="58" width="9" style="507"/>
    <col min="59" max="59" width="30.83203125" style="507" bestFit="1" customWidth="1"/>
    <col min="60" max="60" width="9" style="507"/>
    <col min="61" max="61" width="27.6640625" style="507" bestFit="1" customWidth="1"/>
    <col min="62" max="62" width="14.33203125" style="507" customWidth="1"/>
    <col min="63" max="63" width="9" style="507"/>
    <col min="64" max="64" width="29" style="507" customWidth="1"/>
    <col min="65" max="65" width="35" style="507" customWidth="1"/>
    <col min="66" max="66" width="13.33203125" style="507" customWidth="1"/>
    <col min="67" max="67" width="63" style="507" customWidth="1"/>
    <col min="68" max="68" width="17.83203125" style="507" customWidth="1"/>
    <col min="69" max="69" width="40.83203125" style="507" customWidth="1"/>
    <col min="70" max="70" width="18.6640625" style="507" customWidth="1"/>
    <col min="71" max="75" width="9" style="507"/>
    <col min="76" max="76" width="13.83203125" style="507" customWidth="1"/>
    <col min="77" max="79" width="9" style="507"/>
    <col min="80" max="80" width="30.83203125" style="507" bestFit="1" customWidth="1"/>
    <col min="81" max="81" width="9" style="507"/>
    <col min="82" max="82" width="27.6640625" style="507" bestFit="1" customWidth="1"/>
    <col min="83" max="83" width="14.33203125" style="507" customWidth="1"/>
    <col min="84" max="16384" width="9" style="507"/>
  </cols>
  <sheetData>
    <row r="1" spans="1:83" s="506" customFormat="1" ht="31.5" customHeight="1" thickBot="1" x14ac:dyDescent="0.25">
      <c r="A1" s="504" t="s">
        <v>717</v>
      </c>
      <c r="B1" s="505"/>
      <c r="V1" s="504" t="s">
        <v>718</v>
      </c>
      <c r="W1" s="505"/>
      <c r="AQ1" s="504" t="s">
        <v>719</v>
      </c>
      <c r="AR1" s="505"/>
      <c r="BL1" s="504" t="s">
        <v>720</v>
      </c>
      <c r="BM1" s="505"/>
    </row>
    <row r="2" spans="1:83" x14ac:dyDescent="0.15">
      <c r="A2" s="983" t="s">
        <v>173</v>
      </c>
      <c r="B2" s="984"/>
      <c r="D2" s="980" t="s">
        <v>721</v>
      </c>
      <c r="E2" s="981"/>
      <c r="F2" s="982"/>
      <c r="H2" s="508" t="s">
        <v>722</v>
      </c>
      <c r="P2" s="509" t="s">
        <v>723</v>
      </c>
      <c r="Q2" s="510"/>
      <c r="R2" s="510"/>
      <c r="S2" s="510"/>
      <c r="T2" s="511"/>
      <c r="V2" s="983" t="s">
        <v>173</v>
      </c>
      <c r="W2" s="984"/>
      <c r="Y2" s="980" t="s">
        <v>721</v>
      </c>
      <c r="Z2" s="981"/>
      <c r="AA2" s="982"/>
      <c r="AC2" s="508" t="s">
        <v>722</v>
      </c>
      <c r="AK2" s="509" t="s">
        <v>723</v>
      </c>
      <c r="AL2" s="510"/>
      <c r="AM2" s="510"/>
      <c r="AN2" s="510"/>
      <c r="AO2" s="511"/>
      <c r="AQ2" s="983" t="s">
        <v>173</v>
      </c>
      <c r="AR2" s="984"/>
      <c r="AT2" s="980" t="s">
        <v>721</v>
      </c>
      <c r="AU2" s="981"/>
      <c r="AV2" s="982"/>
      <c r="AX2" s="508" t="s">
        <v>722</v>
      </c>
      <c r="BF2" s="509" t="s">
        <v>723</v>
      </c>
      <c r="BG2" s="510"/>
      <c r="BH2" s="510"/>
      <c r="BI2" s="510"/>
      <c r="BJ2" s="511"/>
      <c r="BL2" s="983" t="s">
        <v>173</v>
      </c>
      <c r="BM2" s="984"/>
      <c r="BO2" s="980" t="s">
        <v>721</v>
      </c>
      <c r="BP2" s="981"/>
      <c r="BQ2" s="982"/>
      <c r="BS2" s="508" t="s">
        <v>722</v>
      </c>
      <c r="CA2" s="509" t="s">
        <v>723</v>
      </c>
      <c r="CB2" s="510"/>
      <c r="CC2" s="510"/>
      <c r="CD2" s="510"/>
      <c r="CE2" s="511"/>
    </row>
    <row r="3" spans="1:83" x14ac:dyDescent="0.15">
      <c r="A3" s="512" t="s">
        <v>150</v>
      </c>
      <c r="B3" s="513" t="str">
        <f>'Data input - vegetation'!D2</f>
        <v>NSW</v>
      </c>
      <c r="D3" s="514" t="str">
        <f>CONCATENATE("Amount of carbon grown in the trees between Year ",FIXED(B10-1,0)," and Year ",FIXED(B10,0)," = ")</f>
        <v xml:space="preserve">Amount of carbon grown in the trees between Year 2 and Year 3 = </v>
      </c>
      <c r="E3" s="515">
        <f>IF(ISERROR(E27),"",E27)</f>
        <v>0.48</v>
      </c>
      <c r="F3" s="513" t="s">
        <v>724</v>
      </c>
      <c r="H3" s="516" t="s">
        <v>151</v>
      </c>
      <c r="P3" s="517"/>
      <c r="Q3" s="518"/>
      <c r="R3" s="518"/>
      <c r="S3" s="518"/>
      <c r="T3" s="519"/>
      <c r="V3" s="512" t="s">
        <v>150</v>
      </c>
      <c r="W3" s="513" t="str">
        <f>'Data input - vegetation'!D9</f>
        <v>WA</v>
      </c>
      <c r="Y3" s="514" t="str">
        <f>CONCATENATE("Amount of carbon grown in the trees between Year ",FIXED(W10-1,0)," and Year ",FIXED(W10,0)," = ")</f>
        <v xml:space="preserve">Amount of carbon grown in the trees between Year 9 and Year 10 = </v>
      </c>
      <c r="Z3" s="515">
        <f>IF(ISERROR(Z27),"",Z27)</f>
        <v>0.44999999999999973</v>
      </c>
      <c r="AA3" s="513" t="s">
        <v>724</v>
      </c>
      <c r="AC3" s="516" t="s">
        <v>151</v>
      </c>
      <c r="AK3" s="517"/>
      <c r="AL3" s="518"/>
      <c r="AM3" s="518"/>
      <c r="AN3" s="518"/>
      <c r="AO3" s="519"/>
      <c r="AQ3" s="512" t="s">
        <v>150</v>
      </c>
      <c r="AR3" s="513" t="str">
        <f>'Data input - vegetation'!D16</f>
        <v>SA</v>
      </c>
      <c r="AT3" s="514" t="str">
        <f>CONCATENATE("Amount of carbon grown in the trees between Year ",FIXED(AR10-1,0)," and Year ",FIXED(AR10,0)," = ")</f>
        <v xml:space="preserve">Amount of carbon grown in the trees between Year 3 and Year 4 = </v>
      </c>
      <c r="AU3" s="515">
        <f>IF(ISERROR(AU27),"",AU27)</f>
        <v>0.34000000000000008</v>
      </c>
      <c r="AV3" s="513" t="s">
        <v>724</v>
      </c>
      <c r="AX3" s="516" t="s">
        <v>151</v>
      </c>
      <c r="BF3" s="517"/>
      <c r="BG3" s="518"/>
      <c r="BH3" s="518"/>
      <c r="BI3" s="518"/>
      <c r="BJ3" s="519"/>
      <c r="BL3" s="512" t="s">
        <v>150</v>
      </c>
      <c r="BM3" s="513" t="str">
        <f>'Data input - vegetation'!D23</f>
        <v>QLD</v>
      </c>
      <c r="BO3" s="514" t="str">
        <f>CONCATENATE("Amount of carbon grown in the trees between Year ",FIXED(BM10-1,0)," and Year ",FIXED(BM10,0)," = ")</f>
        <v xml:space="preserve">Amount of carbon grown in the trees between Year 11 and Year 12 = </v>
      </c>
      <c r="BP3" s="515">
        <f>IF(ISERROR(BP27),"",BP27)</f>
        <v>0.62999999999999989</v>
      </c>
      <c r="BQ3" s="513" t="s">
        <v>724</v>
      </c>
      <c r="BS3" s="516" t="s">
        <v>151</v>
      </c>
      <c r="CA3" s="517"/>
      <c r="CB3" s="518"/>
      <c r="CC3" s="518"/>
      <c r="CD3" s="518"/>
      <c r="CE3" s="519"/>
    </row>
    <row r="4" spans="1:83" x14ac:dyDescent="0.15">
      <c r="A4" s="520" t="s">
        <v>152</v>
      </c>
      <c r="B4" s="521" t="str">
        <f>'Data input - vegetation'!D3</f>
        <v>South Coast</v>
      </c>
      <c r="D4" s="522"/>
      <c r="F4" s="521"/>
      <c r="H4" s="516" t="s">
        <v>260</v>
      </c>
      <c r="P4" s="517" t="s">
        <v>722</v>
      </c>
      <c r="Q4" s="518" t="str">
        <f>CONCATENATE(B3," -- ",B4)</f>
        <v>NSW -- South Coast</v>
      </c>
      <c r="R4" s="518"/>
      <c r="S4" s="518"/>
      <c r="T4" s="519"/>
      <c r="V4" s="520" t="s">
        <v>152</v>
      </c>
      <c r="W4" s="523" t="str">
        <f>'Data input - vegetation'!D10</f>
        <v>Central Wheat Belt</v>
      </c>
      <c r="Y4" s="522"/>
      <c r="AA4" s="521"/>
      <c r="AC4" s="516" t="s">
        <v>260</v>
      </c>
      <c r="AK4" s="517" t="s">
        <v>722</v>
      </c>
      <c r="AL4" s="518" t="str">
        <f>CONCATENATE(W3," -- ",W4)</f>
        <v>WA -- Central Wheat Belt</v>
      </c>
      <c r="AM4" s="518"/>
      <c r="AN4" s="518"/>
      <c r="AO4" s="519"/>
      <c r="AQ4" s="520" t="s">
        <v>152</v>
      </c>
      <c r="AR4" s="521" t="str">
        <f>'Data input - vegetation'!D17</f>
        <v>Mid-North/Flinders</v>
      </c>
      <c r="AT4" s="522"/>
      <c r="AV4" s="521"/>
      <c r="AX4" s="516" t="s">
        <v>260</v>
      </c>
      <c r="BF4" s="517" t="s">
        <v>722</v>
      </c>
      <c r="BG4" s="518" t="str">
        <f>CONCATENATE(AR3," -- ",AR4)</f>
        <v>SA -- Mid-North/Flinders</v>
      </c>
      <c r="BH4" s="518"/>
      <c r="BI4" s="518"/>
      <c r="BJ4" s="519"/>
      <c r="BL4" s="520" t="s">
        <v>152</v>
      </c>
      <c r="BM4" s="521" t="str">
        <f>'Data input - vegetation'!D24</f>
        <v>Darling Downs/Burnett</v>
      </c>
      <c r="BO4" s="522"/>
      <c r="BQ4" s="521"/>
      <c r="BS4" s="516" t="s">
        <v>260</v>
      </c>
      <c r="CA4" s="517" t="s">
        <v>722</v>
      </c>
      <c r="CB4" s="518" t="str">
        <f>CONCATENATE(BM3," -- ",BM4)</f>
        <v>QLD -- Darling Downs/Burnett</v>
      </c>
      <c r="CC4" s="518"/>
      <c r="CD4" s="518"/>
      <c r="CE4" s="519"/>
    </row>
    <row r="5" spans="1:83" x14ac:dyDescent="0.15">
      <c r="A5" s="520"/>
      <c r="B5" s="521"/>
      <c r="D5" s="522" t="s">
        <v>725</v>
      </c>
      <c r="E5" s="524">
        <f>IF(ISERROR(-E3*E10),"",E3*E10)</f>
        <v>1.7615999999999998</v>
      </c>
      <c r="F5" s="521" t="s">
        <v>724</v>
      </c>
      <c r="H5" s="516" t="s">
        <v>161</v>
      </c>
      <c r="P5" s="517" t="s">
        <v>726</v>
      </c>
      <c r="Q5" s="518" t="str">
        <f>B6</f>
        <v>Tasmanian Blue Gum</v>
      </c>
      <c r="R5" s="518"/>
      <c r="S5" s="518"/>
      <c r="T5" s="519"/>
      <c r="V5" s="520"/>
      <c r="W5" s="521"/>
      <c r="Y5" s="522" t="s">
        <v>725</v>
      </c>
      <c r="Z5" s="524">
        <f>IF(ISERROR(-Z3*Z10),"",Z3*Z10)</f>
        <v>1.6514999999999991</v>
      </c>
      <c r="AA5" s="521" t="s">
        <v>724</v>
      </c>
      <c r="AC5" s="516" t="s">
        <v>161</v>
      </c>
      <c r="AK5" s="517" t="s">
        <v>726</v>
      </c>
      <c r="AL5" s="518" t="str">
        <f>W6</f>
        <v>Mixed species (Environmental Plantings)</v>
      </c>
      <c r="AM5" s="518"/>
      <c r="AN5" s="518"/>
      <c r="AO5" s="519"/>
      <c r="AQ5" s="520"/>
      <c r="AR5" s="521"/>
      <c r="AT5" s="522" t="s">
        <v>725</v>
      </c>
      <c r="AU5" s="524">
        <f>IF(ISERROR(-AU3*AU10),"",AU3*AU10)</f>
        <v>1.2478000000000002</v>
      </c>
      <c r="AV5" s="521" t="s">
        <v>724</v>
      </c>
      <c r="AX5" s="516" t="s">
        <v>161</v>
      </c>
      <c r="BF5" s="517" t="s">
        <v>726</v>
      </c>
      <c r="BG5" s="518" t="str">
        <f>AR6</f>
        <v>Tasmanian Blue Gum</v>
      </c>
      <c r="BH5" s="518"/>
      <c r="BI5" s="518"/>
      <c r="BJ5" s="519"/>
      <c r="BL5" s="520"/>
      <c r="BM5" s="521"/>
      <c r="BO5" s="522" t="s">
        <v>725</v>
      </c>
      <c r="BP5" s="524">
        <f>IF(ISERROR(-BP3*BP10),"",BP3*BP10)</f>
        <v>2.3120999999999996</v>
      </c>
      <c r="BQ5" s="521" t="s">
        <v>724</v>
      </c>
      <c r="BS5" s="516" t="s">
        <v>161</v>
      </c>
      <c r="CA5" s="517" t="s">
        <v>726</v>
      </c>
      <c r="CB5" s="518" t="str">
        <f>BM6</f>
        <v>Hoop Pine</v>
      </c>
      <c r="CC5" s="518"/>
      <c r="CD5" s="518"/>
      <c r="CE5" s="519"/>
    </row>
    <row r="6" spans="1:83" x14ac:dyDescent="0.15">
      <c r="A6" s="520" t="s">
        <v>154</v>
      </c>
      <c r="B6" s="521" t="str">
        <f>'Data input - vegetation'!D4</f>
        <v>Tasmanian Blue Gum</v>
      </c>
      <c r="D6" s="522"/>
      <c r="F6" s="521"/>
      <c r="H6" s="516" t="s">
        <v>165</v>
      </c>
      <c r="P6" s="525" t="s">
        <v>727</v>
      </c>
      <c r="Q6" s="526" t="str">
        <f>B7</f>
        <v>Clay</v>
      </c>
      <c r="R6" s="526"/>
      <c r="S6" s="526"/>
      <c r="T6" s="527"/>
      <c r="V6" s="520" t="s">
        <v>154</v>
      </c>
      <c r="W6" s="523" t="str">
        <f>'Data input - vegetation'!D11</f>
        <v>Mixed species (Environmental Plantings)</v>
      </c>
      <c r="Y6" s="522"/>
      <c r="AA6" s="521"/>
      <c r="AC6" s="516" t="s">
        <v>165</v>
      </c>
      <c r="AK6" s="525" t="s">
        <v>727</v>
      </c>
      <c r="AL6" s="526" t="str">
        <f>W7</f>
        <v>Loams &amp; Clays</v>
      </c>
      <c r="AM6" s="526"/>
      <c r="AN6" s="526"/>
      <c r="AO6" s="527"/>
      <c r="AQ6" s="520" t="s">
        <v>154</v>
      </c>
      <c r="AR6" s="521" t="str">
        <f>'Data input - vegetation'!D18</f>
        <v>Tasmanian Blue Gum</v>
      </c>
      <c r="AT6" s="522"/>
      <c r="AV6" s="521"/>
      <c r="AX6" s="516" t="s">
        <v>165</v>
      </c>
      <c r="BF6" s="525" t="s">
        <v>727</v>
      </c>
      <c r="BG6" s="526" t="str">
        <f>AR7</f>
        <v>Loamy Soils</v>
      </c>
      <c r="BH6" s="526"/>
      <c r="BI6" s="526"/>
      <c r="BJ6" s="527"/>
      <c r="BL6" s="520" t="s">
        <v>154</v>
      </c>
      <c r="BM6" s="521" t="str">
        <f>'Data input - vegetation'!D25</f>
        <v>Hoop Pine</v>
      </c>
      <c r="BO6" s="522"/>
      <c r="BQ6" s="521"/>
      <c r="BS6" s="516" t="s">
        <v>165</v>
      </c>
      <c r="CA6" s="525" t="s">
        <v>727</v>
      </c>
      <c r="CB6" s="526" t="str">
        <f>BM7</f>
        <v>Duplex Woodland</v>
      </c>
      <c r="CC6" s="526"/>
      <c r="CD6" s="526"/>
      <c r="CE6" s="527"/>
    </row>
    <row r="7" spans="1:83" x14ac:dyDescent="0.15">
      <c r="A7" s="520" t="s">
        <v>156</v>
      </c>
      <c r="B7" s="521" t="str">
        <f>'Data input - vegetation'!D5</f>
        <v>Clay</v>
      </c>
      <c r="D7" s="528" t="str">
        <f>CONCATENATE("Annual amount of CO2-e sequestered by trees on the ",FIXED(B9,0)," hectares = ")</f>
        <v xml:space="preserve">Annual amount of CO2-e sequestered by trees on the 1 hectares = </v>
      </c>
      <c r="E7" s="529">
        <f>IF(ISERROR(E5*'Data input - vegetation'!D6),0,(E5*'Data input - vegetation'!D6))</f>
        <v>1.7615999999999998</v>
      </c>
      <c r="F7" s="530" t="str">
        <f>IF(E5&gt;0,CONCATENATE("Total tonnes CO2 sequestered in Year ",'Data input - vegetation'!D6),"")</f>
        <v>Total tonnes CO2 sequestered in Year 1</v>
      </c>
      <c r="H7" s="516" t="s">
        <v>262</v>
      </c>
      <c r="P7" s="531" t="s">
        <v>728</v>
      </c>
      <c r="Q7" s="532" t="s">
        <v>729</v>
      </c>
      <c r="R7" s="532"/>
      <c r="S7" s="532" t="s">
        <v>730</v>
      </c>
      <c r="T7" s="533" t="s">
        <v>731</v>
      </c>
      <c r="V7" s="520" t="s">
        <v>156</v>
      </c>
      <c r="W7" s="521" t="str">
        <f>'Data input - vegetation'!D12</f>
        <v>Loams &amp; Clays</v>
      </c>
      <c r="Y7" s="528" t="str">
        <f>CONCATENATE("Annual amount of CO2-e sequestered by trees on the ",FIXED(W9,0)," hectares = ")</f>
        <v xml:space="preserve">Annual amount of CO2-e sequestered by trees on the 4 hectares = </v>
      </c>
      <c r="Z7" s="529">
        <f>IF(ISERROR(Z5*'Data input - vegetation'!D13),0,(Z5*'Data input - vegetation'!D13))</f>
        <v>6.6059999999999963</v>
      </c>
      <c r="AA7" s="530" t="str">
        <f>IF(Z5&gt;0,CONCATENATE("Total tonnes CO2 sequestered in Year ",'Data input - vegetation'!P6),"")</f>
        <v xml:space="preserve">Total tonnes CO2 sequestered in Year </v>
      </c>
      <c r="AC7" s="516" t="s">
        <v>262</v>
      </c>
      <c r="AK7" s="531" t="s">
        <v>728</v>
      </c>
      <c r="AL7" s="532" t="s">
        <v>729</v>
      </c>
      <c r="AM7" s="532"/>
      <c r="AN7" s="532" t="s">
        <v>730</v>
      </c>
      <c r="AO7" s="533" t="s">
        <v>731</v>
      </c>
      <c r="AQ7" s="520" t="s">
        <v>156</v>
      </c>
      <c r="AR7" s="521" t="str">
        <f>'Data input - vegetation'!D19</f>
        <v>Loamy Soils</v>
      </c>
      <c r="AT7" s="528" t="str">
        <f>CONCATENATE("Annual amount of CO2-e sequestered by trees on the ",FIXED(AR9,0)," hectares = ")</f>
        <v xml:space="preserve">Annual amount of CO2-e sequestered by trees on the 7 hectares = </v>
      </c>
      <c r="AU7" s="529">
        <f>IF(ISERROR(AU5*'Data input - vegetation'!D20),0,(AU5*'Data input - vegetation'!D20))</f>
        <v>8.7346000000000021</v>
      </c>
      <c r="AV7" s="530" t="str">
        <f>IF(AU5&gt;0,CONCATENATE("Total tonnes CO2 sequestered in Year ",'Data input - vegetation'!AK6),"")</f>
        <v xml:space="preserve">Total tonnes CO2 sequestered in Year </v>
      </c>
      <c r="AX7" s="516" t="s">
        <v>262</v>
      </c>
      <c r="BF7" s="531" t="s">
        <v>728</v>
      </c>
      <c r="BG7" s="532" t="s">
        <v>729</v>
      </c>
      <c r="BH7" s="532"/>
      <c r="BI7" s="532" t="s">
        <v>730</v>
      </c>
      <c r="BJ7" s="533" t="s">
        <v>731</v>
      </c>
      <c r="BL7" s="520" t="s">
        <v>156</v>
      </c>
      <c r="BM7" s="521" t="str">
        <f>'Data input - vegetation'!D26</f>
        <v>Duplex Woodland</v>
      </c>
      <c r="BO7" s="528" t="str">
        <f>CONCATENATE("Annual amount of CO2-e sequestered by trees on the ",FIXED(BM9,0)," hectares = ")</f>
        <v xml:space="preserve">Annual amount of CO2-e sequestered by trees on the 2 hectares = </v>
      </c>
      <c r="BP7" s="529">
        <f>IF(ISERROR(BP5*'Data input - vegetation'!D27),0,(BP5*'Data input - vegetation'!D27))</f>
        <v>4.6241999999999992</v>
      </c>
      <c r="BQ7" s="530" t="str">
        <f>IF(BP5&gt;0,CONCATENATE("Total tonnes CO2 sequestered in Year ",'Data input - vegetation'!BF6),"")</f>
        <v xml:space="preserve">Total tonnes CO2 sequestered in Year </v>
      </c>
      <c r="BS7" s="516" t="s">
        <v>262</v>
      </c>
      <c r="CA7" s="531" t="s">
        <v>728</v>
      </c>
      <c r="CB7" s="532" t="s">
        <v>729</v>
      </c>
      <c r="CC7" s="532"/>
      <c r="CD7" s="532" t="s">
        <v>730</v>
      </c>
      <c r="CE7" s="533" t="s">
        <v>731</v>
      </c>
    </row>
    <row r="8" spans="1:83" x14ac:dyDescent="0.15">
      <c r="A8" s="520"/>
      <c r="B8" s="521"/>
      <c r="D8" s="522"/>
      <c r="F8" s="521"/>
      <c r="H8" s="516" t="s">
        <v>168</v>
      </c>
      <c r="P8" s="534">
        <v>0</v>
      </c>
      <c r="Q8" s="535">
        <v>0</v>
      </c>
      <c r="R8" s="535"/>
      <c r="S8" s="535">
        <v>0</v>
      </c>
      <c r="T8" s="536" t="str">
        <f>IF(P8=D25,Q8-0,"")</f>
        <v/>
      </c>
      <c r="V8" s="520"/>
      <c r="W8" s="521"/>
      <c r="Y8" s="522"/>
      <c r="AA8" s="521"/>
      <c r="AC8" s="516" t="s">
        <v>168</v>
      </c>
      <c r="AK8" s="534">
        <v>0</v>
      </c>
      <c r="AL8" s="535">
        <v>0</v>
      </c>
      <c r="AM8" s="535"/>
      <c r="AN8" s="535">
        <v>0</v>
      </c>
      <c r="AO8" s="536" t="str">
        <f>IF(AK8=Y25,AL8-0,"")</f>
        <v/>
      </c>
      <c r="AQ8" s="520"/>
      <c r="AR8" s="521"/>
      <c r="AT8" s="522"/>
      <c r="AV8" s="521"/>
      <c r="AX8" s="516" t="s">
        <v>168</v>
      </c>
      <c r="BF8" s="534">
        <v>0</v>
      </c>
      <c r="BG8" s="535">
        <v>0</v>
      </c>
      <c r="BH8" s="535"/>
      <c r="BI8" s="535">
        <v>0</v>
      </c>
      <c r="BJ8" s="536" t="str">
        <f>IF(BF8=AT25,BG8-0,"")</f>
        <v/>
      </c>
      <c r="BL8" s="520"/>
      <c r="BM8" s="521"/>
      <c r="BO8" s="522"/>
      <c r="BQ8" s="521"/>
      <c r="BS8" s="516" t="s">
        <v>168</v>
      </c>
      <c r="CA8" s="534">
        <v>0</v>
      </c>
      <c r="CB8" s="535">
        <v>0</v>
      </c>
      <c r="CC8" s="535"/>
      <c r="CD8" s="535">
        <v>0</v>
      </c>
      <c r="CE8" s="536" t="str">
        <f>IF(CA8=BO25,CB8-0,"")</f>
        <v/>
      </c>
    </row>
    <row r="9" spans="1:83" x14ac:dyDescent="0.15">
      <c r="A9" s="520" t="s">
        <v>732</v>
      </c>
      <c r="B9" s="521">
        <f>'Data input - vegetation'!D6</f>
        <v>1</v>
      </c>
      <c r="D9" s="522"/>
      <c r="F9" s="521"/>
      <c r="H9" s="537" t="s">
        <v>259</v>
      </c>
      <c r="P9" s="534">
        <v>1</v>
      </c>
      <c r="Q9" s="535">
        <f>IF($E$27&gt;0,HLOOKUP($D$22,$B$116:$UI$216,P9+1,FALSE),0)</f>
        <v>0.28999999999999998</v>
      </c>
      <c r="R9" s="535"/>
      <c r="S9" s="535">
        <f>AVERAGE(S8,S10)</f>
        <v>5.5000000000000021E-2</v>
      </c>
      <c r="T9" s="536" t="str">
        <f>IF(P9=D25,Q9-0,"")</f>
        <v/>
      </c>
      <c r="V9" s="520" t="s">
        <v>732</v>
      </c>
      <c r="W9" s="521">
        <f>'Data input - vegetation'!D13</f>
        <v>4</v>
      </c>
      <c r="Y9" s="522"/>
      <c r="AA9" s="521"/>
      <c r="AC9" s="537" t="s">
        <v>259</v>
      </c>
      <c r="AK9" s="534">
        <v>1</v>
      </c>
      <c r="AL9" s="535">
        <f>IF($Z$27&gt;0,HLOOKUP($Y$22,$B$116:$UI$216,AK9+1,FALSE),0)</f>
        <v>0.28999999999999998</v>
      </c>
      <c r="AM9" s="535"/>
      <c r="AN9" s="535">
        <f>AVERAGE(AN8,AN10)</f>
        <v>1.0000000000000009E-2</v>
      </c>
      <c r="AO9" s="536" t="str">
        <f>IF(AK9=Y25,AL9-0,"")</f>
        <v/>
      </c>
      <c r="AQ9" s="520" t="s">
        <v>732</v>
      </c>
      <c r="AR9" s="538">
        <f>'Data input - vegetation'!D20</f>
        <v>7</v>
      </c>
      <c r="AT9" s="522"/>
      <c r="AV9" s="521"/>
      <c r="AX9" s="537" t="s">
        <v>259</v>
      </c>
      <c r="BF9" s="534">
        <v>1</v>
      </c>
      <c r="BG9" s="535">
        <f>IF($AU$27&gt;0,HLOOKUP($AT$22,$B$116:$UI$216,BF9+1,FALSE),0)</f>
        <v>0.28999999999999998</v>
      </c>
      <c r="BH9" s="535"/>
      <c r="BI9" s="535">
        <f>AVERAGE(BI8,BI10)</f>
        <v>2.0000000000000018E-2</v>
      </c>
      <c r="BJ9" s="536" t="str">
        <f>IF(BF9=AT25,BG9-0,"")</f>
        <v/>
      </c>
      <c r="BL9" s="520" t="s">
        <v>732</v>
      </c>
      <c r="BM9" s="521">
        <f>'Data input - vegetation'!D27</f>
        <v>2</v>
      </c>
      <c r="BO9" s="522"/>
      <c r="BQ9" s="521"/>
      <c r="BS9" s="537" t="s">
        <v>259</v>
      </c>
      <c r="CA9" s="534">
        <v>1</v>
      </c>
      <c r="CB9" s="535">
        <f>IF($BP$27&gt;0,HLOOKUP($BO$22,$B$116:$UI$216,CA9+1,FALSE),0)</f>
        <v>0.31</v>
      </c>
      <c r="CC9" s="535"/>
      <c r="CD9" s="535">
        <f>AVERAGE(CD8,CD10)</f>
        <v>0</v>
      </c>
      <c r="CE9" s="536" t="str">
        <f>IF(CA9=BO25,CB9-0,"")</f>
        <v/>
      </c>
    </row>
    <row r="10" spans="1:83" ht="15.75" customHeight="1" x14ac:dyDescent="0.2">
      <c r="A10" s="539" t="s">
        <v>733</v>
      </c>
      <c r="B10" s="540">
        <f>'Data input - vegetation'!D7</f>
        <v>3</v>
      </c>
      <c r="D10" s="522" t="s">
        <v>734</v>
      </c>
      <c r="E10" s="515">
        <v>3.67</v>
      </c>
      <c r="F10" s="521"/>
      <c r="P10" s="534">
        <v>2</v>
      </c>
      <c r="Q10" s="535">
        <f t="shared" ref="Q10:Q73" si="0">IF($E$27&gt;0,HLOOKUP($D$22,$B$116:$UI$216,P10+1,FALSE),0)</f>
        <v>0.4</v>
      </c>
      <c r="R10" s="535"/>
      <c r="S10" s="535">
        <f>Q10-Q9</f>
        <v>0.11000000000000004</v>
      </c>
      <c r="T10" s="536" t="str">
        <f>IF(P10=D25,Q10-Q9,"")</f>
        <v/>
      </c>
      <c r="V10" s="539" t="s">
        <v>733</v>
      </c>
      <c r="W10" s="540">
        <f>'Data input - vegetation'!D14</f>
        <v>10</v>
      </c>
      <c r="Y10" s="522" t="s">
        <v>734</v>
      </c>
      <c r="Z10" s="515">
        <v>3.67</v>
      </c>
      <c r="AA10" s="521"/>
      <c r="AK10" s="534">
        <v>2</v>
      </c>
      <c r="AL10" s="535">
        <f t="shared" ref="AL10:AL73" si="1">IF($Z$27&gt;0,HLOOKUP($Y$22,$B$116:$UI$216,AK10+1,FALSE),0)</f>
        <v>0.31</v>
      </c>
      <c r="AM10" s="535"/>
      <c r="AN10" s="535">
        <f>AL10-AL9</f>
        <v>2.0000000000000018E-2</v>
      </c>
      <c r="AO10" s="536" t="str">
        <f>IF(AK10=Y25,AL10-AL9,"")</f>
        <v/>
      </c>
      <c r="AQ10" s="539" t="s">
        <v>733</v>
      </c>
      <c r="AR10" s="541">
        <f>'Data input - vegetation'!D21</f>
        <v>4</v>
      </c>
      <c r="AT10" s="522" t="s">
        <v>734</v>
      </c>
      <c r="AU10" s="515">
        <v>3.67</v>
      </c>
      <c r="AV10" s="521"/>
      <c r="BF10" s="534">
        <v>2</v>
      </c>
      <c r="BG10" s="535">
        <f t="shared" ref="BG10:BG73" si="2">IF($AU$27&gt;0,HLOOKUP($AT$22,$B$116:$UI$216,BF10+1,FALSE),0)</f>
        <v>0.33</v>
      </c>
      <c r="BH10" s="535"/>
      <c r="BI10" s="535">
        <f>BG10-BG9</f>
        <v>4.0000000000000036E-2</v>
      </c>
      <c r="BJ10" s="536" t="str">
        <f>IF(BF10=AT25,BG10-BG9,"")</f>
        <v/>
      </c>
      <c r="BL10" s="539" t="s">
        <v>733</v>
      </c>
      <c r="BM10" s="540">
        <f>'Data input - vegetation'!D28</f>
        <v>12</v>
      </c>
      <c r="BO10" s="522" t="s">
        <v>734</v>
      </c>
      <c r="BP10" s="515">
        <v>3.67</v>
      </c>
      <c r="BQ10" s="521"/>
      <c r="CA10" s="534">
        <v>2</v>
      </c>
      <c r="CB10" s="535">
        <f t="shared" ref="CB10:CB73" si="3">IF($BP$27&gt;0,HLOOKUP($BO$22,$B$116:$UI$216,CA10+1,FALSE),0)</f>
        <v>0.31</v>
      </c>
      <c r="CC10" s="535"/>
      <c r="CD10" s="535">
        <f>CB10-CB9</f>
        <v>0</v>
      </c>
      <c r="CE10" s="536" t="str">
        <f>IF(CA10=BO25,CB10-CB9,"")</f>
        <v/>
      </c>
    </row>
    <row r="11" spans="1:83" x14ac:dyDescent="0.15">
      <c r="D11" s="522"/>
      <c r="E11" s="542" t="s">
        <v>735</v>
      </c>
      <c r="F11" s="543" t="s">
        <v>736</v>
      </c>
      <c r="P11" s="534">
        <v>3</v>
      </c>
      <c r="Q11" s="535">
        <f t="shared" si="0"/>
        <v>0.88</v>
      </c>
      <c r="R11" s="535"/>
      <c r="S11" s="535">
        <f t="shared" ref="S11:S74" si="4">Q11-Q10</f>
        <v>0.48</v>
      </c>
      <c r="T11" s="536">
        <f>IF(P11=D25,Q11-Q10,"")</f>
        <v>0.48</v>
      </c>
      <c r="Y11" s="522"/>
      <c r="Z11" s="542" t="s">
        <v>735</v>
      </c>
      <c r="AA11" s="543" t="s">
        <v>736</v>
      </c>
      <c r="AK11" s="534">
        <v>3</v>
      </c>
      <c r="AL11" s="535">
        <f t="shared" si="1"/>
        <v>0.36</v>
      </c>
      <c r="AM11" s="535"/>
      <c r="AN11" s="535">
        <f t="shared" ref="AN11:AN74" si="5">AL11-AL10</f>
        <v>4.9999999999999989E-2</v>
      </c>
      <c r="AO11" s="536" t="str">
        <f>IF(AK11=Y25,AL11-AL10,"")</f>
        <v/>
      </c>
      <c r="AT11" s="522"/>
      <c r="AU11" s="542" t="s">
        <v>735</v>
      </c>
      <c r="AV11" s="543" t="s">
        <v>736</v>
      </c>
      <c r="BF11" s="534">
        <v>3</v>
      </c>
      <c r="BG11" s="535">
        <f t="shared" si="2"/>
        <v>0.47</v>
      </c>
      <c r="BH11" s="535"/>
      <c r="BI11" s="535">
        <f t="shared" ref="BI11:BI74" si="6">BG11-BG10</f>
        <v>0.13999999999999996</v>
      </c>
      <c r="BJ11" s="536" t="str">
        <f>IF(BF11=AT25,BG11-BG10,"")</f>
        <v/>
      </c>
      <c r="BO11" s="522"/>
      <c r="BP11" s="542" t="s">
        <v>735</v>
      </c>
      <c r="BQ11" s="543" t="s">
        <v>736</v>
      </c>
      <c r="CA11" s="534">
        <v>3</v>
      </c>
      <c r="CB11" s="535">
        <f t="shared" si="3"/>
        <v>0.31</v>
      </c>
      <c r="CC11" s="535"/>
      <c r="CD11" s="535">
        <f t="shared" ref="CD11:CD74" si="7">CB11-CB10</f>
        <v>0</v>
      </c>
      <c r="CE11" s="536" t="str">
        <f>IF(CA11=BO25,CB11-CB10,"")</f>
        <v/>
      </c>
    </row>
    <row r="12" spans="1:83" x14ac:dyDescent="0.15">
      <c r="D12" s="522" t="s">
        <v>737</v>
      </c>
      <c r="E12" s="524">
        <f>IF(ISERROR(E27),"",E28)</f>
        <v>2.3667499999999997</v>
      </c>
      <c r="F12" s="524">
        <f>IF(AND(E12&gt;0,'Data input - vegetation'!D7&gt;0),E12*'Data input - vegetation'!D7,0)</f>
        <v>7.1002499999999991</v>
      </c>
      <c r="P12" s="534">
        <v>4</v>
      </c>
      <c r="Q12" s="535">
        <f t="shared" si="0"/>
        <v>2.08</v>
      </c>
      <c r="R12" s="535"/>
      <c r="S12" s="535">
        <f t="shared" si="4"/>
        <v>1.2000000000000002</v>
      </c>
      <c r="T12" s="536" t="str">
        <f>IF(P12=D25,Q12-Q11,"")</f>
        <v/>
      </c>
      <c r="Y12" s="522" t="s">
        <v>737</v>
      </c>
      <c r="Z12" s="524">
        <f>IF(ISERROR(Z27),"",Z28)</f>
        <v>0.12120000000000002</v>
      </c>
      <c r="AA12" s="524">
        <f>IF(AND(Z12&gt;0,'Data input - vegetation'!D14&gt;0),Z12*'Data input - vegetation'!D14,0)</f>
        <v>1.2120000000000002</v>
      </c>
      <c r="AK12" s="534">
        <v>4</v>
      </c>
      <c r="AL12" s="535">
        <f t="shared" si="1"/>
        <v>0.48</v>
      </c>
      <c r="AM12" s="535"/>
      <c r="AN12" s="535">
        <f t="shared" si="5"/>
        <v>0.12</v>
      </c>
      <c r="AO12" s="536" t="str">
        <f>IF(AK12=Y25,AL12-AL11,"")</f>
        <v/>
      </c>
      <c r="AT12" s="522" t="s">
        <v>737</v>
      </c>
      <c r="AU12" s="524">
        <f>IF(ISERROR(AU27),"",AU28)</f>
        <v>0.33810000000000001</v>
      </c>
      <c r="AV12" s="524">
        <f>IF(AND(AU12&gt;0,'Data input - vegetation'!D21&gt;0),AU12*'Data input - vegetation'!D21,0)</f>
        <v>1.3524</v>
      </c>
      <c r="BF12" s="534">
        <v>4</v>
      </c>
      <c r="BG12" s="535">
        <f t="shared" si="2"/>
        <v>0.81</v>
      </c>
      <c r="BH12" s="535"/>
      <c r="BI12" s="535">
        <f t="shared" si="6"/>
        <v>0.34000000000000008</v>
      </c>
      <c r="BJ12" s="536">
        <f>IF(BF12=AT25,BG12-BG11,"")</f>
        <v>0.34000000000000008</v>
      </c>
      <c r="BO12" s="522" t="s">
        <v>737</v>
      </c>
      <c r="BP12" s="524">
        <f>IF(ISERROR(BP27),"",BP28)</f>
        <v>0.35019999999999996</v>
      </c>
      <c r="BQ12" s="524">
        <f>IF(AND(BP12&gt;0,'Data input - vegetation'!D28&gt;0),BP12*'Data input - vegetation'!D28,0)</f>
        <v>4.202399999999999</v>
      </c>
      <c r="CA12" s="534">
        <v>4</v>
      </c>
      <c r="CB12" s="535">
        <f t="shared" si="3"/>
        <v>0.34</v>
      </c>
      <c r="CC12" s="535"/>
      <c r="CD12" s="535">
        <f t="shared" si="7"/>
        <v>3.0000000000000027E-2</v>
      </c>
      <c r="CE12" s="536" t="str">
        <f>IF(CA12=BO25,CB12-CB11,"")</f>
        <v/>
      </c>
    </row>
    <row r="13" spans="1:83" ht="15" x14ac:dyDescent="0.2">
      <c r="D13" s="544" t="s">
        <v>738</v>
      </c>
      <c r="E13" s="524">
        <f>IF(E12&gt;0,(E10*E12),"")</f>
        <v>8.6859724999999983</v>
      </c>
      <c r="F13" s="545">
        <f>IF(F12&gt;0,(F12*E10),"")</f>
        <v>26.057917499999995</v>
      </c>
      <c r="P13" s="534">
        <v>5</v>
      </c>
      <c r="Q13" s="535">
        <f t="shared" si="0"/>
        <v>4.2300000000000004</v>
      </c>
      <c r="R13" s="535"/>
      <c r="S13" s="535">
        <f t="shared" si="4"/>
        <v>2.1500000000000004</v>
      </c>
      <c r="T13" s="536" t="str">
        <f>IF(P13=D25,Q13-Q12,"")</f>
        <v/>
      </c>
      <c r="Y13" s="544" t="s">
        <v>738</v>
      </c>
      <c r="Z13" s="524">
        <f>IF(Z12&gt;0,(Z10*Z12),"")</f>
        <v>0.44480400000000003</v>
      </c>
      <c r="AA13" s="545">
        <f>IF(AA12&gt;0,(AA12*E10),"")</f>
        <v>4.4480400000000007</v>
      </c>
      <c r="AK13" s="534">
        <v>5</v>
      </c>
      <c r="AL13" s="535">
        <f t="shared" si="1"/>
        <v>0.68</v>
      </c>
      <c r="AM13" s="535"/>
      <c r="AN13" s="535">
        <f t="shared" si="5"/>
        <v>0.20000000000000007</v>
      </c>
      <c r="AO13" s="536" t="str">
        <f>IF(AK13=Y25,AL13-AL12,"")</f>
        <v/>
      </c>
      <c r="AT13" s="544" t="s">
        <v>738</v>
      </c>
      <c r="AU13" s="524">
        <f>IF(AU12&gt;0,(AU10*AU12),"")</f>
        <v>1.2408270000000001</v>
      </c>
      <c r="AV13" s="545">
        <f>IF(AV12&gt;0,(AV12*E10),"")</f>
        <v>4.9633080000000005</v>
      </c>
      <c r="BF13" s="534">
        <v>5</v>
      </c>
      <c r="BG13" s="535">
        <f t="shared" si="2"/>
        <v>1.38</v>
      </c>
      <c r="BH13" s="535"/>
      <c r="BI13" s="535">
        <f t="shared" si="6"/>
        <v>0.56999999999999984</v>
      </c>
      <c r="BJ13" s="536" t="str">
        <f>IF(BF13=AT25,BG13-BG12,"")</f>
        <v/>
      </c>
      <c r="BO13" s="544" t="s">
        <v>738</v>
      </c>
      <c r="BP13" s="524">
        <f>IF(BP12&gt;0,(BP10*BP12),"")</f>
        <v>1.2852339999999998</v>
      </c>
      <c r="BQ13" s="545">
        <f>IF(BQ12&gt;0,(BQ12*E10),"")</f>
        <v>15.422807999999996</v>
      </c>
      <c r="CA13" s="534">
        <v>5</v>
      </c>
      <c r="CB13" s="535">
        <f t="shared" si="3"/>
        <v>0.42</v>
      </c>
      <c r="CC13" s="535"/>
      <c r="CD13" s="535">
        <f t="shared" si="7"/>
        <v>7.999999999999996E-2</v>
      </c>
      <c r="CE13" s="536" t="str">
        <f>IF(CA13=BO25,CB13-CB12,"")</f>
        <v/>
      </c>
    </row>
    <row r="14" spans="1:83" x14ac:dyDescent="0.15">
      <c r="P14" s="534">
        <v>6</v>
      </c>
      <c r="Q14" s="535">
        <f t="shared" si="0"/>
        <v>7.4</v>
      </c>
      <c r="R14" s="535"/>
      <c r="S14" s="535">
        <f t="shared" si="4"/>
        <v>3.17</v>
      </c>
      <c r="T14" s="536" t="str">
        <f>IF(P14=D25,Q14-Q13,"")</f>
        <v/>
      </c>
      <c r="AK14" s="534">
        <v>6</v>
      </c>
      <c r="AL14" s="535">
        <f t="shared" si="1"/>
        <v>0.96</v>
      </c>
      <c r="AM14" s="535"/>
      <c r="AN14" s="535">
        <f t="shared" si="5"/>
        <v>0.27999999999999992</v>
      </c>
      <c r="AO14" s="536" t="str">
        <f>IF(AK14=Y25,AL14-AL13,"")</f>
        <v/>
      </c>
      <c r="BF14" s="534">
        <v>6</v>
      </c>
      <c r="BG14" s="535">
        <f t="shared" si="2"/>
        <v>2.16</v>
      </c>
      <c r="BH14" s="535"/>
      <c r="BI14" s="535">
        <f t="shared" si="6"/>
        <v>0.78000000000000025</v>
      </c>
      <c r="BJ14" s="536" t="str">
        <f>IF(BF14=AT25,BG14-BG13,"")</f>
        <v/>
      </c>
      <c r="CA14" s="534">
        <v>6</v>
      </c>
      <c r="CB14" s="535">
        <f t="shared" si="3"/>
        <v>0.56000000000000005</v>
      </c>
      <c r="CC14" s="535"/>
      <c r="CD14" s="535">
        <f t="shared" si="7"/>
        <v>0.14000000000000007</v>
      </c>
      <c r="CE14" s="536" t="str">
        <f>IF(CA14=BO25,CB14-CB13,"")</f>
        <v/>
      </c>
    </row>
    <row r="15" spans="1:83" x14ac:dyDescent="0.15">
      <c r="P15" s="534">
        <v>7</v>
      </c>
      <c r="Q15" s="535">
        <f t="shared" si="0"/>
        <v>11.58</v>
      </c>
      <c r="R15" s="535"/>
      <c r="S15" s="535">
        <f t="shared" si="4"/>
        <v>4.18</v>
      </c>
      <c r="T15" s="536" t="str">
        <f>IF(P15=D25,Q15-Q14,"")</f>
        <v/>
      </c>
      <c r="AK15" s="534">
        <v>7</v>
      </c>
      <c r="AL15" s="535">
        <f t="shared" si="1"/>
        <v>1.31</v>
      </c>
      <c r="AM15" s="535"/>
      <c r="AN15" s="535">
        <f t="shared" si="5"/>
        <v>0.35000000000000009</v>
      </c>
      <c r="AO15" s="536" t="str">
        <f>IF(AK15=Y25,AL15-AL14,"")</f>
        <v/>
      </c>
      <c r="BF15" s="534">
        <v>7</v>
      </c>
      <c r="BG15" s="535">
        <f t="shared" si="2"/>
        <v>3.12</v>
      </c>
      <c r="BH15" s="535"/>
      <c r="BI15" s="535">
        <f t="shared" si="6"/>
        <v>0.96</v>
      </c>
      <c r="BJ15" s="536" t="str">
        <f>IF(BF15=AT25,BG15-BG14,"")</f>
        <v/>
      </c>
      <c r="CA15" s="534">
        <v>7</v>
      </c>
      <c r="CB15" s="535">
        <f t="shared" si="3"/>
        <v>0.77</v>
      </c>
      <c r="CC15" s="535"/>
      <c r="CD15" s="535">
        <f t="shared" si="7"/>
        <v>0.20999999999999996</v>
      </c>
      <c r="CE15" s="536" t="str">
        <f>IF(CA15=BO25,CB15-CB14,"")</f>
        <v/>
      </c>
    </row>
    <row r="16" spans="1:83" x14ac:dyDescent="0.15">
      <c r="P16" s="534">
        <v>8</v>
      </c>
      <c r="Q16" s="535">
        <f t="shared" si="0"/>
        <v>16.71</v>
      </c>
      <c r="R16" s="535"/>
      <c r="S16" s="535">
        <f t="shared" si="4"/>
        <v>5.1300000000000008</v>
      </c>
      <c r="T16" s="536" t="str">
        <f>IF(P16=D25,Q16-Q15,"")</f>
        <v/>
      </c>
      <c r="AK16" s="534">
        <v>8</v>
      </c>
      <c r="AL16" s="535">
        <f t="shared" si="1"/>
        <v>1.71</v>
      </c>
      <c r="AM16" s="535"/>
      <c r="AN16" s="535">
        <f t="shared" si="5"/>
        <v>0.39999999999999991</v>
      </c>
      <c r="AO16" s="536" t="str">
        <f>IF(AK16=Y25,AL16-AL15,"")</f>
        <v/>
      </c>
      <c r="BF16" s="534">
        <v>8</v>
      </c>
      <c r="BG16" s="535">
        <f t="shared" si="2"/>
        <v>4.25</v>
      </c>
      <c r="BH16" s="535"/>
      <c r="BI16" s="535">
        <f t="shared" si="6"/>
        <v>1.1299999999999999</v>
      </c>
      <c r="BJ16" s="536" t="str">
        <f>IF(BF16=AT25,BG16-BG15,"")</f>
        <v/>
      </c>
      <c r="CA16" s="534">
        <v>8</v>
      </c>
      <c r="CB16" s="535">
        <f t="shared" si="3"/>
        <v>1.07</v>
      </c>
      <c r="CC16" s="535"/>
      <c r="CD16" s="535">
        <f t="shared" si="7"/>
        <v>0.30000000000000004</v>
      </c>
      <c r="CE16" s="536" t="str">
        <f>IF(CA16=BO25,CB16-CB15,"")</f>
        <v/>
      </c>
    </row>
    <row r="17" spans="1:83" ht="14" x14ac:dyDescent="0.15">
      <c r="A17" s="546" t="s">
        <v>739</v>
      </c>
      <c r="B17" s="518"/>
      <c r="C17" s="518"/>
      <c r="D17" s="518"/>
      <c r="E17" s="518"/>
      <c r="N17" s="547"/>
      <c r="P17" s="534">
        <v>9</v>
      </c>
      <c r="Q17" s="535">
        <f t="shared" si="0"/>
        <v>22.67</v>
      </c>
      <c r="R17" s="535"/>
      <c r="S17" s="535">
        <f t="shared" si="4"/>
        <v>5.9600000000000009</v>
      </c>
      <c r="T17" s="536" t="str">
        <f>IF(P17=D25,Q17-Q16,"")</f>
        <v/>
      </c>
      <c r="V17" s="546" t="s">
        <v>739</v>
      </c>
      <c r="W17" s="518"/>
      <c r="X17" s="518"/>
      <c r="Y17" s="518"/>
      <c r="Z17" s="518"/>
      <c r="AI17" s="547"/>
      <c r="AK17" s="534">
        <v>9</v>
      </c>
      <c r="AL17" s="535">
        <f t="shared" si="1"/>
        <v>2.16</v>
      </c>
      <c r="AM17" s="535"/>
      <c r="AN17" s="535">
        <f t="shared" si="5"/>
        <v>0.45000000000000018</v>
      </c>
      <c r="AO17" s="536" t="str">
        <f>IF(AK17=Y25,AL17-AL16,"")</f>
        <v/>
      </c>
      <c r="AQ17" s="546" t="s">
        <v>739</v>
      </c>
      <c r="AR17" s="518"/>
      <c r="AS17" s="518"/>
      <c r="AT17" s="518"/>
      <c r="AU17" s="518"/>
      <c r="BD17" s="547"/>
      <c r="BF17" s="534">
        <v>9</v>
      </c>
      <c r="BG17" s="535">
        <f t="shared" si="2"/>
        <v>5.51</v>
      </c>
      <c r="BH17" s="535"/>
      <c r="BI17" s="535">
        <f t="shared" si="6"/>
        <v>1.2599999999999998</v>
      </c>
      <c r="BJ17" s="536" t="str">
        <f>IF(BF17=AT25,BG17-BG16,"")</f>
        <v/>
      </c>
      <c r="BL17" s="546" t="s">
        <v>739</v>
      </c>
      <c r="BM17" s="518"/>
      <c r="BN17" s="518"/>
      <c r="BO17" s="518"/>
      <c r="BP17" s="518"/>
      <c r="BY17" s="547"/>
      <c r="CA17" s="534">
        <v>9</v>
      </c>
      <c r="CB17" s="535">
        <f t="shared" si="3"/>
        <v>1.45</v>
      </c>
      <c r="CC17" s="535"/>
      <c r="CD17" s="535">
        <f t="shared" si="7"/>
        <v>0.37999999999999989</v>
      </c>
      <c r="CE17" s="536" t="str">
        <f>IF(CA17=BO25,CB17-CB16,"")</f>
        <v/>
      </c>
    </row>
    <row r="18" spans="1:83" x14ac:dyDescent="0.15">
      <c r="A18" s="548"/>
      <c r="B18" s="549" t="s">
        <v>740</v>
      </c>
      <c r="C18" s="550" t="str">
        <f>B3</f>
        <v>NSW</v>
      </c>
      <c r="D18" s="551" t="s">
        <v>741</v>
      </c>
      <c r="E18" s="518"/>
      <c r="N18" s="547"/>
      <c r="P18" s="534">
        <v>10</v>
      </c>
      <c r="Q18" s="535">
        <f t="shared" si="0"/>
        <v>29.34</v>
      </c>
      <c r="R18" s="535"/>
      <c r="S18" s="535">
        <f t="shared" si="4"/>
        <v>6.6699999999999982</v>
      </c>
      <c r="T18" s="536" t="str">
        <f>IF(P18=D25,Q18-Q17,"")</f>
        <v/>
      </c>
      <c r="V18" s="548"/>
      <c r="W18" s="549" t="s">
        <v>740</v>
      </c>
      <c r="X18" s="550" t="str">
        <f>W3</f>
        <v>WA</v>
      </c>
      <c r="Y18" s="551" t="s">
        <v>741</v>
      </c>
      <c r="Z18" s="518"/>
      <c r="AI18" s="547"/>
      <c r="AK18" s="534">
        <v>10</v>
      </c>
      <c r="AL18" s="535">
        <f t="shared" si="1"/>
        <v>2.61</v>
      </c>
      <c r="AM18" s="535"/>
      <c r="AN18" s="535">
        <f t="shared" si="5"/>
        <v>0.44999999999999973</v>
      </c>
      <c r="AO18" s="536">
        <f>IF(AK18=Y25,AL18-AL17,"")</f>
        <v>0.44999999999999973</v>
      </c>
      <c r="AQ18" s="548"/>
      <c r="AR18" s="549" t="s">
        <v>740</v>
      </c>
      <c r="AS18" s="550" t="str">
        <f>AR3</f>
        <v>SA</v>
      </c>
      <c r="AT18" s="551" t="s">
        <v>741</v>
      </c>
      <c r="AU18" s="518"/>
      <c r="BD18" s="547"/>
      <c r="BF18" s="534">
        <v>10</v>
      </c>
      <c r="BG18" s="535">
        <f t="shared" si="2"/>
        <v>6.75</v>
      </c>
      <c r="BH18" s="535"/>
      <c r="BI18" s="535">
        <f t="shared" si="6"/>
        <v>1.2400000000000002</v>
      </c>
      <c r="BJ18" s="536" t="str">
        <f>IF(BF18=AT25,BG18-BG17,"")</f>
        <v/>
      </c>
      <c r="BL18" s="548"/>
      <c r="BM18" s="549" t="s">
        <v>740</v>
      </c>
      <c r="BN18" s="550" t="str">
        <f>BM3</f>
        <v>QLD</v>
      </c>
      <c r="BO18" s="551" t="s">
        <v>741</v>
      </c>
      <c r="BP18" s="518"/>
      <c r="BY18" s="547"/>
      <c r="CA18" s="534">
        <v>10</v>
      </c>
      <c r="CB18" s="535">
        <f t="shared" si="3"/>
        <v>1.93</v>
      </c>
      <c r="CC18" s="535"/>
      <c r="CD18" s="535">
        <f t="shared" si="7"/>
        <v>0.48</v>
      </c>
      <c r="CE18" s="536" t="str">
        <f>IF(CA18=BO25,CB18-CB17,"")</f>
        <v/>
      </c>
    </row>
    <row r="19" spans="1:83" x14ac:dyDescent="0.15">
      <c r="A19" s="548"/>
      <c r="B19" s="549" t="s">
        <v>742</v>
      </c>
      <c r="C19" s="550" t="str">
        <f>B4</f>
        <v>South Coast</v>
      </c>
      <c r="D19" s="552">
        <f>IF(ISERROR(VLOOKUP(C19,B33:C77,2,FALSE)),0,VLOOKUP(C19,B33:C77,2,FALSE))</f>
        <v>11</v>
      </c>
      <c r="E19" s="553"/>
      <c r="N19" s="547"/>
      <c r="P19" s="534">
        <v>11</v>
      </c>
      <c r="Q19" s="535">
        <f t="shared" si="0"/>
        <v>36.58</v>
      </c>
      <c r="R19" s="535"/>
      <c r="S19" s="535">
        <f t="shared" si="4"/>
        <v>7.2399999999999984</v>
      </c>
      <c r="T19" s="536" t="str">
        <f>IF(P19=D25,Q19-Q18,"")</f>
        <v/>
      </c>
      <c r="V19" s="548"/>
      <c r="W19" s="549" t="s">
        <v>742</v>
      </c>
      <c r="X19" s="550" t="str">
        <f>W4</f>
        <v>Central Wheat Belt</v>
      </c>
      <c r="Y19" s="552">
        <f>IF(ISERROR(VLOOKUP(X19,B33:C77,2,FALSE)),0,VLOOKUP(X19,B33:C77,2,FALSE))</f>
        <v>8</v>
      </c>
      <c r="Z19" s="553"/>
      <c r="AI19" s="547"/>
      <c r="AK19" s="534">
        <v>11</v>
      </c>
      <c r="AL19" s="535">
        <f t="shared" si="1"/>
        <v>3.04</v>
      </c>
      <c r="AM19" s="535"/>
      <c r="AN19" s="535">
        <f t="shared" si="5"/>
        <v>0.43000000000000016</v>
      </c>
      <c r="AO19" s="536" t="str">
        <f>IF(AK19=Y25,AL19-AL18,"")</f>
        <v/>
      </c>
      <c r="AQ19" s="548"/>
      <c r="AR19" s="549" t="s">
        <v>742</v>
      </c>
      <c r="AS19" s="550" t="str">
        <f>AR4</f>
        <v>Mid-North/Flinders</v>
      </c>
      <c r="AT19" s="552">
        <f>IF(ISERROR(VLOOKUP(AS19,B33:C77,2,FALSE)),0,VLOOKUP(AS19,B33:C77,2,FALSE))</f>
        <v>25</v>
      </c>
      <c r="AU19" s="553"/>
      <c r="BD19" s="547"/>
      <c r="BF19" s="534">
        <v>11</v>
      </c>
      <c r="BG19" s="535">
        <f t="shared" si="2"/>
        <v>7.95</v>
      </c>
      <c r="BH19" s="535"/>
      <c r="BI19" s="535">
        <f t="shared" si="6"/>
        <v>1.2000000000000002</v>
      </c>
      <c r="BJ19" s="536" t="str">
        <f>IF(BF19=AT25,BG19-BG18,"")</f>
        <v/>
      </c>
      <c r="BL19" s="548"/>
      <c r="BM19" s="549" t="s">
        <v>742</v>
      </c>
      <c r="BN19" s="550" t="str">
        <f>BM4</f>
        <v>Darling Downs/Burnett</v>
      </c>
      <c r="BO19" s="552">
        <f>IF(ISERROR(VLOOKUP(BN19,B33:C77,2,FALSE)),0,VLOOKUP(BN19,B33:C77,2,FALSE))</f>
        <v>40</v>
      </c>
      <c r="BP19" s="553"/>
      <c r="BY19" s="547"/>
      <c r="CA19" s="534">
        <v>11</v>
      </c>
      <c r="CB19" s="535">
        <f t="shared" si="3"/>
        <v>2.48</v>
      </c>
      <c r="CC19" s="535"/>
      <c r="CD19" s="535">
        <f t="shared" si="7"/>
        <v>0.55000000000000004</v>
      </c>
      <c r="CE19" s="536" t="str">
        <f>IF(CA19=BO25,CB19-CB18,"")</f>
        <v/>
      </c>
    </row>
    <row r="20" spans="1:83" x14ac:dyDescent="0.15">
      <c r="A20" s="548"/>
      <c r="B20" s="549" t="s">
        <v>743</v>
      </c>
      <c r="C20" s="554" t="str">
        <f>B6</f>
        <v>Tasmanian Blue Gum</v>
      </c>
      <c r="D20" s="555">
        <f>IF(VLOOKUP(D19,C33:L77,5,FALSE)=C20,1,IF(VLOOKUP(D19,C33:L77,6,FALSE)=C20,2,IF(VLOOKUP(D19,C33:L77,7,FALSE)=C20,3,IF(VLOOKUP(D19,C33:L77,8,FALSE)=C20,4,IF(VLOOKUP(D19,C33:L77,9,FALSE)=C20,5,IF(VLOOKUP(D19,C33:L77,10,FALSE)=C20,6,0))))))</f>
        <v>3</v>
      </c>
      <c r="E20" s="518"/>
      <c r="N20" s="547"/>
      <c r="P20" s="534">
        <v>12</v>
      </c>
      <c r="Q20" s="535">
        <f t="shared" si="0"/>
        <v>43.75</v>
      </c>
      <c r="R20" s="535"/>
      <c r="S20" s="535">
        <f t="shared" si="4"/>
        <v>7.1700000000000017</v>
      </c>
      <c r="T20" s="536" t="str">
        <f>IF(P20=D25,Q20-Q19,"")</f>
        <v/>
      </c>
      <c r="V20" s="548"/>
      <c r="W20" s="549" t="s">
        <v>743</v>
      </c>
      <c r="X20" s="554" t="str">
        <f>W6</f>
        <v>Mixed species (Environmental Plantings)</v>
      </c>
      <c r="Y20" s="555">
        <f>IF(VLOOKUP(Y19,C33:L77,5,FALSE)=X20,1,IF(VLOOKUP(Y19,C33:L77,6,FALSE)=X20,2,IF(VLOOKUP(Y19,C33:L77,7,FALSE)=X20,3,IF(VLOOKUP(Y19,C33:L77,8,FALSE)=X20,4,IF(VLOOKUP(Y19,C33:L77,9,FALSE)=X20,5,IF(VLOOKUP(Y19,C33:L77,10,FALSE)=X20,6,0))))))</f>
        <v>1</v>
      </c>
      <c r="Z20" s="518"/>
      <c r="AI20" s="547"/>
      <c r="AK20" s="534">
        <v>12</v>
      </c>
      <c r="AL20" s="535">
        <f t="shared" si="1"/>
        <v>3.45</v>
      </c>
      <c r="AM20" s="535"/>
      <c r="AN20" s="535">
        <f t="shared" si="5"/>
        <v>0.41000000000000014</v>
      </c>
      <c r="AO20" s="536" t="str">
        <f>IF(AK20=Y25,AL20-AL19,"")</f>
        <v/>
      </c>
      <c r="AQ20" s="548"/>
      <c r="AR20" s="549" t="s">
        <v>743</v>
      </c>
      <c r="AS20" s="554" t="str">
        <f>AR6</f>
        <v>Tasmanian Blue Gum</v>
      </c>
      <c r="AT20" s="555">
        <f>IF(VLOOKUP(AT19,C33:L77,5,FALSE)=AS20,1,IF(VLOOKUP(AT19,C33:L77,6,FALSE)=AS20,2,IF(VLOOKUP(AT19,C33:L77,7,FALSE)=AS20,3,IF(VLOOKUP(AT19,C33:L77,8,FALSE)=AS20,4,IF(VLOOKUP(AT19,C33:L77,9,FALSE)=AS20,5,IF(VLOOKUP(AT19,C33:L77,10,FALSE)=AS20,6,0))))))</f>
        <v>2</v>
      </c>
      <c r="AU20" s="518"/>
      <c r="BD20" s="547"/>
      <c r="BF20" s="534">
        <v>12</v>
      </c>
      <c r="BG20" s="535">
        <f t="shared" si="2"/>
        <v>9.11</v>
      </c>
      <c r="BH20" s="535"/>
      <c r="BI20" s="535">
        <f t="shared" si="6"/>
        <v>1.1599999999999993</v>
      </c>
      <c r="BJ20" s="536" t="str">
        <f>IF(BF20=AT25,BG20-BG19,"")</f>
        <v/>
      </c>
      <c r="BL20" s="548"/>
      <c r="BM20" s="549" t="s">
        <v>743</v>
      </c>
      <c r="BN20" s="554" t="str">
        <f>BM6</f>
        <v>Hoop Pine</v>
      </c>
      <c r="BO20" s="555">
        <f>IF(VLOOKUP(BO19,C33:L77,5,FALSE)=BN20,1,IF(VLOOKUP(BO19,C33:L77,6,FALSE)=BN20,2,IF(VLOOKUP(BO19,C33:L77,7,FALSE)=BN20,3,IF(VLOOKUP(BO19,C33:L77,8,FALSE)=BN20,4,IF(VLOOKUP(BO19,C33:L77,9,FALSE)=BN20,5,IF(VLOOKUP(BO19,C33:L77,10,FALSE)=BN20,6,0))))))</f>
        <v>2</v>
      </c>
      <c r="BP20" s="518"/>
      <c r="BY20" s="547"/>
      <c r="CA20" s="534">
        <v>12</v>
      </c>
      <c r="CB20" s="535">
        <f t="shared" si="3"/>
        <v>3.11</v>
      </c>
      <c r="CC20" s="535"/>
      <c r="CD20" s="535">
        <f t="shared" si="7"/>
        <v>0.62999999999999989</v>
      </c>
      <c r="CE20" s="536">
        <f>IF(CA20=BO25,CB20-CB19,"")</f>
        <v>0.62999999999999989</v>
      </c>
    </row>
    <row r="21" spans="1:83" ht="14" thickBot="1" x14ac:dyDescent="0.2">
      <c r="A21" s="548"/>
      <c r="B21" s="549" t="s">
        <v>744</v>
      </c>
      <c r="C21" s="550" t="str">
        <f>B7</f>
        <v>Clay</v>
      </c>
      <c r="D21" s="552">
        <f>IF(VLOOKUP(D19,C33:D77,2,FALSE)='Data input - vegetation'!D5,1,IF(VLOOKUP(D19,C33:E77,3,FALSE)='Data input - vegetation'!D5,2,0))</f>
        <v>1</v>
      </c>
      <c r="E21" s="553"/>
      <c r="N21" s="547"/>
      <c r="P21" s="534">
        <v>13</v>
      </c>
      <c r="Q21" s="535">
        <f t="shared" si="0"/>
        <v>50.78</v>
      </c>
      <c r="R21" s="535"/>
      <c r="S21" s="535">
        <f t="shared" si="4"/>
        <v>7.0300000000000011</v>
      </c>
      <c r="T21" s="536" t="str">
        <f>IF(P21=D25,Q21-Q20,"")</f>
        <v/>
      </c>
      <c r="V21" s="548"/>
      <c r="W21" s="549" t="s">
        <v>744</v>
      </c>
      <c r="X21" s="550" t="str">
        <f>W7</f>
        <v>Loams &amp; Clays</v>
      </c>
      <c r="Y21" s="552">
        <f>IF(VLOOKUP(Y19,C33:D77,2,FALSE)='Data input - vegetation'!D12,1,IF(VLOOKUP(Y19,C33:E77,3,FALSE)='Data input - vegetation'!D12,2,0))</f>
        <v>2</v>
      </c>
      <c r="Z21" s="553"/>
      <c r="AI21" s="547"/>
      <c r="AK21" s="534">
        <v>13</v>
      </c>
      <c r="AL21" s="535">
        <f t="shared" si="1"/>
        <v>3.85</v>
      </c>
      <c r="AM21" s="535"/>
      <c r="AN21" s="535">
        <f t="shared" si="5"/>
        <v>0.39999999999999991</v>
      </c>
      <c r="AO21" s="536" t="str">
        <f>IF(AK21=Y25,AL21-AL20,"")</f>
        <v/>
      </c>
      <c r="AQ21" s="548"/>
      <c r="AR21" s="549" t="s">
        <v>744</v>
      </c>
      <c r="AS21" s="550" t="str">
        <f>AR7</f>
        <v>Loamy Soils</v>
      </c>
      <c r="AT21" s="552">
        <f>IF(VLOOKUP(AT19,C33:D77,2,FALSE)='Data input - vegetation'!D19,1,IF(VLOOKUP(AT19,C33:E77,3,FALSE)='Data input - vegetation'!D19,2,0))</f>
        <v>2</v>
      </c>
      <c r="AU21" s="553"/>
      <c r="BD21" s="547"/>
      <c r="BF21" s="534">
        <v>13</v>
      </c>
      <c r="BG21" s="535">
        <f t="shared" si="2"/>
        <v>10.199999999999999</v>
      </c>
      <c r="BH21" s="535"/>
      <c r="BI21" s="535">
        <f t="shared" si="6"/>
        <v>1.0899999999999999</v>
      </c>
      <c r="BJ21" s="536" t="str">
        <f>IF(BF21=AT25,BG21-BG20,"")</f>
        <v/>
      </c>
      <c r="BL21" s="548"/>
      <c r="BM21" s="549" t="s">
        <v>744</v>
      </c>
      <c r="BN21" s="550" t="str">
        <f>BM7</f>
        <v>Duplex Woodland</v>
      </c>
      <c r="BO21" s="552">
        <f>IF(VLOOKUP(BO19,C33:D77,2,FALSE)='Data input - vegetation'!D26,1,IF(VLOOKUP(BO19,C33:E77,3,FALSE)='Data input - vegetation'!D26,2,0))</f>
        <v>2</v>
      </c>
      <c r="BP21" s="553"/>
      <c r="BY21" s="547"/>
      <c r="CA21" s="534">
        <v>13</v>
      </c>
      <c r="CB21" s="535">
        <f t="shared" si="3"/>
        <v>3.81</v>
      </c>
      <c r="CC21" s="535"/>
      <c r="CD21" s="535">
        <f t="shared" si="7"/>
        <v>0.70000000000000018</v>
      </c>
      <c r="CE21" s="536" t="str">
        <f>IF(CA21=BO25,CB21-CB20,"")</f>
        <v/>
      </c>
    </row>
    <row r="22" spans="1:83" ht="14" thickBot="1" x14ac:dyDescent="0.2">
      <c r="A22" s="548"/>
      <c r="B22" s="556"/>
      <c r="C22" s="557" t="s">
        <v>745</v>
      </c>
      <c r="D22" s="558" t="str">
        <f>CONCATENATE("R",D19,"T",D20,"S",D21)</f>
        <v>R11T3S1</v>
      </c>
      <c r="E22" s="553"/>
      <c r="N22" s="547"/>
      <c r="P22" s="534">
        <v>14</v>
      </c>
      <c r="Q22" s="535">
        <f t="shared" si="0"/>
        <v>57.63</v>
      </c>
      <c r="R22" s="535"/>
      <c r="S22" s="535">
        <f t="shared" si="4"/>
        <v>6.8500000000000014</v>
      </c>
      <c r="T22" s="536" t="str">
        <f>IF(P22=D25,Q22-Q21,"")</f>
        <v/>
      </c>
      <c r="V22" s="548"/>
      <c r="W22" s="556"/>
      <c r="X22" s="557" t="s">
        <v>745</v>
      </c>
      <c r="Y22" s="558" t="str">
        <f>CONCATENATE("R",Y19,"T",Y20,"S",Y21)</f>
        <v>R8T1S2</v>
      </c>
      <c r="Z22" s="553"/>
      <c r="AI22" s="547"/>
      <c r="AK22" s="534">
        <v>14</v>
      </c>
      <c r="AL22" s="535">
        <f t="shared" si="1"/>
        <v>4.22</v>
      </c>
      <c r="AM22" s="535"/>
      <c r="AN22" s="535">
        <f t="shared" si="5"/>
        <v>0.36999999999999966</v>
      </c>
      <c r="AO22" s="536" t="str">
        <f>IF(AK22=Y25,AL22-AL21,"")</f>
        <v/>
      </c>
      <c r="AQ22" s="548"/>
      <c r="AR22" s="556"/>
      <c r="AS22" s="557" t="s">
        <v>745</v>
      </c>
      <c r="AT22" s="558" t="str">
        <f>CONCATENATE("R",AT19,"T",AT20,"S",AT21)</f>
        <v>R25T2S2</v>
      </c>
      <c r="AU22" s="553"/>
      <c r="BD22" s="547"/>
      <c r="BF22" s="534">
        <v>14</v>
      </c>
      <c r="BG22" s="535">
        <f t="shared" si="2"/>
        <v>11.25</v>
      </c>
      <c r="BH22" s="535"/>
      <c r="BI22" s="535">
        <f t="shared" si="6"/>
        <v>1.0500000000000007</v>
      </c>
      <c r="BJ22" s="536" t="str">
        <f>IF(BF22=AT25,BG22-BG21,"")</f>
        <v/>
      </c>
      <c r="BL22" s="548"/>
      <c r="BM22" s="556"/>
      <c r="BN22" s="557" t="s">
        <v>745</v>
      </c>
      <c r="BO22" s="558" t="str">
        <f>CONCATENATE("R",BO19,"T",BO20,"S",BO21)</f>
        <v>R40T2S2</v>
      </c>
      <c r="BP22" s="553"/>
      <c r="BY22" s="547"/>
      <c r="CA22" s="534">
        <v>14</v>
      </c>
      <c r="CB22" s="535">
        <f t="shared" si="3"/>
        <v>4.57</v>
      </c>
      <c r="CC22" s="535"/>
      <c r="CD22" s="535">
        <f t="shared" si="7"/>
        <v>0.76000000000000023</v>
      </c>
      <c r="CE22" s="536" t="str">
        <f>IF(CA22=BO25,CB22-CB21,"")</f>
        <v/>
      </c>
    </row>
    <row r="23" spans="1:83" x14ac:dyDescent="0.15">
      <c r="A23" s="548"/>
      <c r="B23" s="559"/>
      <c r="C23" s="560"/>
      <c r="D23" s="561"/>
      <c r="E23" s="553"/>
      <c r="N23" s="547"/>
      <c r="P23" s="534">
        <v>15</v>
      </c>
      <c r="Q23" s="535">
        <f t="shared" si="0"/>
        <v>64.260000000000005</v>
      </c>
      <c r="R23" s="535"/>
      <c r="S23" s="535">
        <f t="shared" si="4"/>
        <v>6.6300000000000026</v>
      </c>
      <c r="T23" s="536" t="str">
        <f>IF(P23=D25,Q23-Q22,"")</f>
        <v/>
      </c>
      <c r="V23" s="548"/>
      <c r="W23" s="559"/>
      <c r="X23" s="560"/>
      <c r="Y23" s="561"/>
      <c r="Z23" s="553"/>
      <c r="AI23" s="547"/>
      <c r="AK23" s="534">
        <v>15</v>
      </c>
      <c r="AL23" s="535">
        <f t="shared" si="1"/>
        <v>4.58</v>
      </c>
      <c r="AM23" s="535"/>
      <c r="AN23" s="535">
        <f t="shared" si="5"/>
        <v>0.36000000000000032</v>
      </c>
      <c r="AO23" s="536" t="str">
        <f>IF(AK23=Y25,AL23-AL22,"")</f>
        <v/>
      </c>
      <c r="AQ23" s="548"/>
      <c r="AR23" s="559"/>
      <c r="AS23" s="560"/>
      <c r="AT23" s="561"/>
      <c r="AU23" s="553"/>
      <c r="BD23" s="547"/>
      <c r="BF23" s="534">
        <v>15</v>
      </c>
      <c r="BG23" s="535">
        <f t="shared" si="2"/>
        <v>12.23</v>
      </c>
      <c r="BH23" s="535"/>
      <c r="BI23" s="535">
        <f t="shared" si="6"/>
        <v>0.98000000000000043</v>
      </c>
      <c r="BJ23" s="536" t="str">
        <f>IF(BF23=AT25,BG23-BG22,"")</f>
        <v/>
      </c>
      <c r="BL23" s="548"/>
      <c r="BM23" s="559"/>
      <c r="BN23" s="560"/>
      <c r="BO23" s="561"/>
      <c r="BP23" s="553"/>
      <c r="BY23" s="547"/>
      <c r="CA23" s="534">
        <v>15</v>
      </c>
      <c r="CB23" s="535">
        <f t="shared" si="3"/>
        <v>5.38</v>
      </c>
      <c r="CC23" s="535"/>
      <c r="CD23" s="535">
        <f t="shared" si="7"/>
        <v>0.80999999999999961</v>
      </c>
      <c r="CE23" s="536" t="str">
        <f>IF(CA23=BO25,CB23-CB22,"")</f>
        <v/>
      </c>
    </row>
    <row r="24" spans="1:83" x14ac:dyDescent="0.15">
      <c r="A24" s="548"/>
      <c r="B24" s="518"/>
      <c r="C24" s="518"/>
      <c r="D24" s="532" t="s">
        <v>746</v>
      </c>
      <c r="E24" s="532" t="s">
        <v>747</v>
      </c>
      <c r="N24" s="547"/>
      <c r="P24" s="534">
        <v>16</v>
      </c>
      <c r="Q24" s="535">
        <f t="shared" si="0"/>
        <v>70.67</v>
      </c>
      <c r="R24" s="535"/>
      <c r="S24" s="535">
        <f t="shared" si="4"/>
        <v>6.4099999999999966</v>
      </c>
      <c r="T24" s="536" t="str">
        <f>IF(P24=D25,Q24-Q23,"")</f>
        <v/>
      </c>
      <c r="V24" s="548"/>
      <c r="W24" s="518"/>
      <c r="X24" s="518"/>
      <c r="Y24" s="532" t="s">
        <v>746</v>
      </c>
      <c r="Z24" s="532" t="s">
        <v>747</v>
      </c>
      <c r="AI24" s="547"/>
      <c r="AK24" s="534">
        <v>16</v>
      </c>
      <c r="AL24" s="535">
        <f t="shared" si="1"/>
        <v>4.91</v>
      </c>
      <c r="AM24" s="535"/>
      <c r="AN24" s="535">
        <f t="shared" si="5"/>
        <v>0.33000000000000007</v>
      </c>
      <c r="AO24" s="536" t="str">
        <f>IF(AK24=Y25,AL24-AL23,"")</f>
        <v/>
      </c>
      <c r="AQ24" s="548"/>
      <c r="AR24" s="518"/>
      <c r="AS24" s="518"/>
      <c r="AT24" s="532" t="s">
        <v>746</v>
      </c>
      <c r="AU24" s="532" t="s">
        <v>747</v>
      </c>
      <c r="BD24" s="547"/>
      <c r="BF24" s="534">
        <v>16</v>
      </c>
      <c r="BG24" s="535">
        <f t="shared" si="2"/>
        <v>13.17</v>
      </c>
      <c r="BH24" s="535"/>
      <c r="BI24" s="535">
        <f t="shared" si="6"/>
        <v>0.9399999999999995</v>
      </c>
      <c r="BJ24" s="536" t="str">
        <f>IF(BF24=AT25,BG24-BG23,"")</f>
        <v/>
      </c>
      <c r="BL24" s="548"/>
      <c r="BM24" s="518"/>
      <c r="BN24" s="518"/>
      <c r="BO24" s="532" t="s">
        <v>746</v>
      </c>
      <c r="BP24" s="532" t="s">
        <v>747</v>
      </c>
      <c r="BY24" s="547"/>
      <c r="CA24" s="534">
        <v>16</v>
      </c>
      <c r="CB24" s="535">
        <f t="shared" si="3"/>
        <v>6.22</v>
      </c>
      <c r="CC24" s="535"/>
      <c r="CD24" s="535">
        <f t="shared" si="7"/>
        <v>0.83999999999999986</v>
      </c>
      <c r="CE24" s="536" t="str">
        <f>IF(CA24=BO25,CB24-CB23,"")</f>
        <v/>
      </c>
    </row>
    <row r="25" spans="1:83" x14ac:dyDescent="0.15">
      <c r="A25" s="562"/>
      <c r="B25" s="559" t="s">
        <v>748</v>
      </c>
      <c r="C25" s="559"/>
      <c r="D25" s="550">
        <f>IF('Data input - vegetation'!D7&gt;0,'Data input - vegetation'!D7,0)</f>
        <v>3</v>
      </c>
      <c r="E25" s="563">
        <f>IF(D25&gt;0,HLOOKUP(D22,A116:UH216,(D25+1),FALSE),0)</f>
        <v>0.88</v>
      </c>
      <c r="N25" s="547"/>
      <c r="P25" s="534">
        <v>17</v>
      </c>
      <c r="Q25" s="535">
        <f t="shared" si="0"/>
        <v>76.83</v>
      </c>
      <c r="R25" s="535"/>
      <c r="S25" s="535">
        <f t="shared" si="4"/>
        <v>6.1599999999999966</v>
      </c>
      <c r="T25" s="536" t="str">
        <f>IF(P25=D25,Q25-Q24,"")</f>
        <v/>
      </c>
      <c r="V25" s="562"/>
      <c r="W25" s="559" t="s">
        <v>748</v>
      </c>
      <c r="X25" s="559"/>
      <c r="Y25" s="550">
        <f>IF('Data input - vegetation'!D14&gt;0,'Data input - vegetation'!D14,0)</f>
        <v>10</v>
      </c>
      <c r="Z25" s="563">
        <f>IF(Y25&gt;0,HLOOKUP(Y22,A116:UH216,(Y25+1),FALSE),0)</f>
        <v>2.61</v>
      </c>
      <c r="AI25" s="547"/>
      <c r="AK25" s="534">
        <v>17</v>
      </c>
      <c r="AL25" s="535">
        <f t="shared" si="1"/>
        <v>5.23</v>
      </c>
      <c r="AM25" s="535"/>
      <c r="AN25" s="535">
        <f t="shared" si="5"/>
        <v>0.32000000000000028</v>
      </c>
      <c r="AO25" s="536" t="str">
        <f>IF(AK25=Y25,AL25-AL24,"")</f>
        <v/>
      </c>
      <c r="AQ25" s="562"/>
      <c r="AR25" s="559" t="s">
        <v>748</v>
      </c>
      <c r="AS25" s="559"/>
      <c r="AT25" s="550">
        <f>IF('Data input - vegetation'!D21&gt;0,'Data input - vegetation'!D21,0)</f>
        <v>4</v>
      </c>
      <c r="AU25" s="563">
        <f>IF(AT25&gt;0,HLOOKUP(AT22,A116:UH216,(AT25+1),FALSE),0)</f>
        <v>0.81</v>
      </c>
      <c r="BD25" s="547"/>
      <c r="BF25" s="534">
        <v>17</v>
      </c>
      <c r="BG25" s="535">
        <f t="shared" si="2"/>
        <v>14.06</v>
      </c>
      <c r="BH25" s="535"/>
      <c r="BI25" s="535">
        <f t="shared" si="6"/>
        <v>0.89000000000000057</v>
      </c>
      <c r="BJ25" s="536" t="str">
        <f>IF(BF25=AT25,BG25-BG24,"")</f>
        <v/>
      </c>
      <c r="BL25" s="562"/>
      <c r="BM25" s="559" t="s">
        <v>748</v>
      </c>
      <c r="BN25" s="559"/>
      <c r="BO25" s="550">
        <f>IF('Data input - vegetation'!D28&gt;0,'Data input - vegetation'!D28,0)</f>
        <v>12</v>
      </c>
      <c r="BP25" s="563">
        <f>IF(BO25&gt;0,HLOOKUP(BO22,A116:UH216,(BO25+1),FALSE),0)</f>
        <v>3.11</v>
      </c>
      <c r="BY25" s="547"/>
      <c r="CA25" s="534">
        <v>17</v>
      </c>
      <c r="CB25" s="535">
        <f t="shared" si="3"/>
        <v>7.06</v>
      </c>
      <c r="CC25" s="535"/>
      <c r="CD25" s="535">
        <f t="shared" si="7"/>
        <v>0.83999999999999986</v>
      </c>
      <c r="CE25" s="536" t="str">
        <f>IF(CA25=BO25,CB25-CB24,"")</f>
        <v/>
      </c>
    </row>
    <row r="26" spans="1:83" ht="14" thickBot="1" x14ac:dyDescent="0.2">
      <c r="A26" s="548"/>
      <c r="B26" s="559" t="s">
        <v>748</v>
      </c>
      <c r="C26" s="559"/>
      <c r="D26" s="564">
        <f>IF(D25&gt;0,D25-1,0)</f>
        <v>2</v>
      </c>
      <c r="E26" s="565">
        <f>IF(D26&gt;0,HLOOKUP(D22,B116:UI216,(D26+1),FALSE),0)</f>
        <v>0.4</v>
      </c>
      <c r="N26" s="547"/>
      <c r="P26" s="534">
        <v>18</v>
      </c>
      <c r="Q26" s="535">
        <f t="shared" si="0"/>
        <v>82.76</v>
      </c>
      <c r="R26" s="535"/>
      <c r="S26" s="535">
        <f t="shared" si="4"/>
        <v>5.9300000000000068</v>
      </c>
      <c r="T26" s="536" t="str">
        <f>IF(P26=D25,Q26-Q25,"")</f>
        <v/>
      </c>
      <c r="V26" s="548"/>
      <c r="W26" s="559" t="s">
        <v>748</v>
      </c>
      <c r="X26" s="559"/>
      <c r="Y26" s="564">
        <f>IF(Y25&gt;0,Y25-1,0)</f>
        <v>9</v>
      </c>
      <c r="Z26" s="565">
        <f>IF(Y26&gt;0,HLOOKUP(Y22,B116:UI216,(Y26+1),FALSE),0)</f>
        <v>2.16</v>
      </c>
      <c r="AI26" s="547"/>
      <c r="AK26" s="534">
        <v>18</v>
      </c>
      <c r="AL26" s="535">
        <f t="shared" si="1"/>
        <v>5.53</v>
      </c>
      <c r="AM26" s="535"/>
      <c r="AN26" s="535">
        <f t="shared" si="5"/>
        <v>0.29999999999999982</v>
      </c>
      <c r="AO26" s="536" t="str">
        <f>IF(AK26=Y25,AL26-AL25,"")</f>
        <v/>
      </c>
      <c r="AQ26" s="548"/>
      <c r="AR26" s="559" t="s">
        <v>748</v>
      </c>
      <c r="AS26" s="559"/>
      <c r="AT26" s="564">
        <f>IF(AT25&gt;0,AT25-1,0)</f>
        <v>3</v>
      </c>
      <c r="AU26" s="565">
        <f>IF(AT26&gt;0,HLOOKUP(AT22,B116:UI216,(AT26+1),FALSE),0)</f>
        <v>0.47</v>
      </c>
      <c r="BD26" s="547"/>
      <c r="BF26" s="534">
        <v>18</v>
      </c>
      <c r="BG26" s="535">
        <f t="shared" si="2"/>
        <v>14.9</v>
      </c>
      <c r="BH26" s="535"/>
      <c r="BI26" s="535">
        <f t="shared" si="6"/>
        <v>0.83999999999999986</v>
      </c>
      <c r="BJ26" s="536" t="str">
        <f>IF(BF26=AT25,BG26-BG25,"")</f>
        <v/>
      </c>
      <c r="BL26" s="548"/>
      <c r="BM26" s="559" t="s">
        <v>748</v>
      </c>
      <c r="BN26" s="559"/>
      <c r="BO26" s="564">
        <f>IF(BO25&gt;0,BO25-1,0)</f>
        <v>11</v>
      </c>
      <c r="BP26" s="565">
        <f>IF(BO26&gt;0,HLOOKUP(BO22,B116:UI216,(BO26+1),FALSE),0)</f>
        <v>2.48</v>
      </c>
      <c r="BY26" s="547"/>
      <c r="CA26" s="534">
        <v>18</v>
      </c>
      <c r="CB26" s="535">
        <f t="shared" si="3"/>
        <v>7.88</v>
      </c>
      <c r="CC26" s="535"/>
      <c r="CD26" s="535">
        <f t="shared" si="7"/>
        <v>0.82000000000000028</v>
      </c>
      <c r="CE26" s="536" t="str">
        <f>IF(CA26=BO25,CB26-CB25,"")</f>
        <v/>
      </c>
    </row>
    <row r="27" spans="1:83" ht="14" thickBot="1" x14ac:dyDescent="0.2">
      <c r="A27" s="562"/>
      <c r="B27" s="518"/>
      <c r="C27" s="518"/>
      <c r="D27" s="566" t="s">
        <v>749</v>
      </c>
      <c r="E27" s="567">
        <f>E25-E26</f>
        <v>0.48</v>
      </c>
      <c r="N27" s="547"/>
      <c r="P27" s="534">
        <v>19</v>
      </c>
      <c r="Q27" s="535">
        <f t="shared" si="0"/>
        <v>88.45</v>
      </c>
      <c r="R27" s="535"/>
      <c r="S27" s="535">
        <f t="shared" si="4"/>
        <v>5.6899999999999977</v>
      </c>
      <c r="T27" s="536" t="str">
        <f>IF(P27=D25,Q27-Q26,"")</f>
        <v/>
      </c>
      <c r="V27" s="562"/>
      <c r="W27" s="518"/>
      <c r="X27" s="518"/>
      <c r="Y27" s="566" t="s">
        <v>749</v>
      </c>
      <c r="Z27" s="567">
        <f>Z25-Z26</f>
        <v>0.44999999999999973</v>
      </c>
      <c r="AI27" s="547"/>
      <c r="AK27" s="534">
        <v>19</v>
      </c>
      <c r="AL27" s="535">
        <f t="shared" si="1"/>
        <v>5.82</v>
      </c>
      <c r="AM27" s="535"/>
      <c r="AN27" s="535">
        <f t="shared" si="5"/>
        <v>0.29000000000000004</v>
      </c>
      <c r="AO27" s="536" t="str">
        <f>IF(AK27=Y25,AL27-AL26,"")</f>
        <v/>
      </c>
      <c r="AQ27" s="562"/>
      <c r="AR27" s="518"/>
      <c r="AS27" s="518"/>
      <c r="AT27" s="566" t="s">
        <v>749</v>
      </c>
      <c r="AU27" s="567">
        <f>AU25-AU26</f>
        <v>0.34000000000000008</v>
      </c>
      <c r="BD27" s="547"/>
      <c r="BF27" s="534">
        <v>19</v>
      </c>
      <c r="BG27" s="535">
        <f t="shared" si="2"/>
        <v>15.7</v>
      </c>
      <c r="BH27" s="535"/>
      <c r="BI27" s="535">
        <f t="shared" si="6"/>
        <v>0.79999999999999893</v>
      </c>
      <c r="BJ27" s="536" t="str">
        <f>IF(BF27=AT25,BG27-BG26,"")</f>
        <v/>
      </c>
      <c r="BL27" s="562"/>
      <c r="BM27" s="518"/>
      <c r="BN27" s="518"/>
      <c r="BO27" s="566" t="s">
        <v>749</v>
      </c>
      <c r="BP27" s="567">
        <f>BP25-BP26</f>
        <v>0.62999999999999989</v>
      </c>
      <c r="BY27" s="547"/>
      <c r="CA27" s="534">
        <v>19</v>
      </c>
      <c r="CB27" s="535">
        <f t="shared" si="3"/>
        <v>8.6999999999999993</v>
      </c>
      <c r="CC27" s="535"/>
      <c r="CD27" s="535">
        <f t="shared" si="7"/>
        <v>0.8199999999999994</v>
      </c>
      <c r="CE27" s="536" t="str">
        <f>IF(CA27=BO25,CB27-CB26,"")</f>
        <v/>
      </c>
    </row>
    <row r="28" spans="1:83" x14ac:dyDescent="0.15">
      <c r="A28" s="562"/>
      <c r="B28" s="518"/>
      <c r="C28" s="518"/>
      <c r="D28" s="559" t="s">
        <v>750</v>
      </c>
      <c r="E28" s="568">
        <f>IF(OR(ISERROR(E27),E27=0),0,AVERAGE(S9:S108))</f>
        <v>2.3667499999999997</v>
      </c>
      <c r="N28" s="547"/>
      <c r="P28" s="534">
        <v>20</v>
      </c>
      <c r="Q28" s="535">
        <f t="shared" si="0"/>
        <v>93.9</v>
      </c>
      <c r="R28" s="535"/>
      <c r="S28" s="535">
        <f t="shared" si="4"/>
        <v>5.4500000000000028</v>
      </c>
      <c r="T28" s="536" t="str">
        <f>IF(P28=D25,Q28-Q27,"")</f>
        <v/>
      </c>
      <c r="V28" s="562"/>
      <c r="W28" s="518"/>
      <c r="X28" s="518"/>
      <c r="Y28" s="559" t="s">
        <v>750</v>
      </c>
      <c r="Z28" s="568">
        <f>IF(OR(ISERROR(Z27),Z27=0),0,AVERAGE(AN9:AN108))</f>
        <v>0.12120000000000002</v>
      </c>
      <c r="AI28" s="547"/>
      <c r="AK28" s="534">
        <v>20</v>
      </c>
      <c r="AL28" s="535">
        <f t="shared" si="1"/>
        <v>6.09</v>
      </c>
      <c r="AM28" s="535"/>
      <c r="AN28" s="535">
        <f t="shared" si="5"/>
        <v>0.26999999999999957</v>
      </c>
      <c r="AO28" s="536" t="str">
        <f>IF(AK28=Y25,AL28-AL27,"")</f>
        <v/>
      </c>
      <c r="AQ28" s="562"/>
      <c r="AR28" s="518"/>
      <c r="AS28" s="518"/>
      <c r="AT28" s="559" t="s">
        <v>750</v>
      </c>
      <c r="AU28" s="568">
        <f>IF(OR(ISERROR(AU27),AU27=0),0,AVERAGE(BI9:BI108))</f>
        <v>0.33810000000000001</v>
      </c>
      <c r="BD28" s="547"/>
      <c r="BF28" s="534">
        <v>20</v>
      </c>
      <c r="BG28" s="535">
        <f t="shared" si="2"/>
        <v>16.45</v>
      </c>
      <c r="BH28" s="535"/>
      <c r="BI28" s="535">
        <f t="shared" si="6"/>
        <v>0.75</v>
      </c>
      <c r="BJ28" s="536" t="str">
        <f>IF(BF28=AT25,BG28-BG27,"")</f>
        <v/>
      </c>
      <c r="BL28" s="562"/>
      <c r="BM28" s="518"/>
      <c r="BN28" s="518"/>
      <c r="BO28" s="559" t="s">
        <v>750</v>
      </c>
      <c r="BP28" s="568">
        <f>IF(OR(ISERROR(BP27),BP27=0),0,AVERAGE(CD9:CD108))</f>
        <v>0.35019999999999996</v>
      </c>
      <c r="BY28" s="547"/>
      <c r="CA28" s="534">
        <v>20</v>
      </c>
      <c r="CB28" s="535">
        <f t="shared" si="3"/>
        <v>9.49</v>
      </c>
      <c r="CC28" s="535"/>
      <c r="CD28" s="535">
        <f t="shared" si="7"/>
        <v>0.79000000000000092</v>
      </c>
      <c r="CE28" s="536" t="str">
        <f>IF(CA28=BO25,CB28-CB27,"")</f>
        <v/>
      </c>
    </row>
    <row r="29" spans="1:83" x14ac:dyDescent="0.15">
      <c r="A29" s="522"/>
      <c r="N29" s="547"/>
      <c r="P29" s="534">
        <v>21</v>
      </c>
      <c r="Q29" s="535">
        <f t="shared" si="0"/>
        <v>99.13</v>
      </c>
      <c r="R29" s="535"/>
      <c r="S29" s="535">
        <f t="shared" si="4"/>
        <v>5.2299999999999898</v>
      </c>
      <c r="T29" s="536" t="str">
        <f>IF(P29=D25,Q29-Q28,"")</f>
        <v/>
      </c>
      <c r="V29" s="522"/>
      <c r="AI29" s="547"/>
      <c r="AK29" s="534">
        <v>21</v>
      </c>
      <c r="AL29" s="535">
        <f t="shared" si="1"/>
        <v>6.34</v>
      </c>
      <c r="AM29" s="535"/>
      <c r="AN29" s="535">
        <f t="shared" si="5"/>
        <v>0.25</v>
      </c>
      <c r="AO29" s="536" t="str">
        <f>IF(AK29=Y25,AL29-AL28,"")</f>
        <v/>
      </c>
      <c r="AQ29" s="522"/>
      <c r="BD29" s="547"/>
      <c r="BF29" s="534">
        <v>21</v>
      </c>
      <c r="BG29" s="535">
        <f t="shared" si="2"/>
        <v>17.170000000000002</v>
      </c>
      <c r="BH29" s="535"/>
      <c r="BI29" s="535">
        <f t="shared" si="6"/>
        <v>0.72000000000000242</v>
      </c>
      <c r="BJ29" s="536" t="str">
        <f>IF(BF29=AT25,BG29-BG28,"")</f>
        <v/>
      </c>
      <c r="BL29" s="522"/>
      <c r="BY29" s="547"/>
      <c r="CA29" s="534">
        <v>21</v>
      </c>
      <c r="CB29" s="535">
        <f t="shared" si="3"/>
        <v>10.27</v>
      </c>
      <c r="CC29" s="535"/>
      <c r="CD29" s="535">
        <f t="shared" si="7"/>
        <v>0.77999999999999936</v>
      </c>
      <c r="CE29" s="536" t="str">
        <f>IF(CA29=BO25,CB29-CB28,"")</f>
        <v/>
      </c>
    </row>
    <row r="30" spans="1:83" x14ac:dyDescent="0.15">
      <c r="A30" s="522"/>
      <c r="N30" s="547"/>
      <c r="P30" s="534">
        <v>22</v>
      </c>
      <c r="Q30" s="535">
        <f t="shared" si="0"/>
        <v>104.13</v>
      </c>
      <c r="R30" s="535"/>
      <c r="S30" s="535">
        <f t="shared" si="4"/>
        <v>5</v>
      </c>
      <c r="T30" s="536" t="str">
        <f>IF(P30=D25,Q30-Q29,"")</f>
        <v/>
      </c>
      <c r="V30" s="522"/>
      <c r="AI30" s="547"/>
      <c r="AK30" s="534">
        <v>22</v>
      </c>
      <c r="AL30" s="535">
        <f t="shared" si="1"/>
        <v>6.59</v>
      </c>
      <c r="AM30" s="535"/>
      <c r="AN30" s="535">
        <f t="shared" si="5"/>
        <v>0.25</v>
      </c>
      <c r="AO30" s="536" t="str">
        <f>IF(AK30=Y25,AL30-AL29,"")</f>
        <v/>
      </c>
      <c r="AQ30" s="522"/>
      <c r="BD30" s="547"/>
      <c r="BF30" s="534">
        <v>22</v>
      </c>
      <c r="BG30" s="535">
        <f t="shared" si="2"/>
        <v>17.850000000000001</v>
      </c>
      <c r="BH30" s="535"/>
      <c r="BI30" s="535">
        <f t="shared" si="6"/>
        <v>0.67999999999999972</v>
      </c>
      <c r="BJ30" s="536" t="str">
        <f>IF(BF30=AT25,BG30-BG29,"")</f>
        <v/>
      </c>
      <c r="BL30" s="522"/>
      <c r="BY30" s="547"/>
      <c r="CA30" s="534">
        <v>22</v>
      </c>
      <c r="CB30" s="535">
        <f t="shared" si="3"/>
        <v>11.03</v>
      </c>
      <c r="CC30" s="535"/>
      <c r="CD30" s="535">
        <f t="shared" si="7"/>
        <v>0.75999999999999979</v>
      </c>
      <c r="CE30" s="536" t="str">
        <f>IF(CA30=BO25,CB30-CB29,"")</f>
        <v/>
      </c>
    </row>
    <row r="31" spans="1:83" ht="28" x14ac:dyDescent="0.15">
      <c r="A31" s="548" t="s">
        <v>751</v>
      </c>
      <c r="B31" s="518"/>
      <c r="C31" s="569" t="s">
        <v>752</v>
      </c>
      <c r="D31" s="532" t="s">
        <v>753</v>
      </c>
      <c r="E31" s="518"/>
      <c r="F31" s="518"/>
      <c r="G31" s="560" t="s">
        <v>754</v>
      </c>
      <c r="H31" s="518"/>
      <c r="I31" s="518"/>
      <c r="J31" s="518"/>
      <c r="K31" s="518"/>
      <c r="L31" s="518"/>
      <c r="M31" s="518"/>
      <c r="N31" s="547"/>
      <c r="P31" s="534">
        <v>23</v>
      </c>
      <c r="Q31" s="535">
        <f t="shared" si="0"/>
        <v>108.93</v>
      </c>
      <c r="R31" s="535"/>
      <c r="S31" s="535">
        <f t="shared" si="4"/>
        <v>4.8000000000000114</v>
      </c>
      <c r="T31" s="536" t="str">
        <f>IF(P31=D25,Q31-Q30,"")</f>
        <v/>
      </c>
      <c r="V31" s="548" t="s">
        <v>751</v>
      </c>
      <c r="W31" s="518"/>
      <c r="X31" s="569" t="s">
        <v>752</v>
      </c>
      <c r="Y31" s="532" t="s">
        <v>753</v>
      </c>
      <c r="Z31" s="518"/>
      <c r="AA31" s="518"/>
      <c r="AB31" s="560" t="s">
        <v>754</v>
      </c>
      <c r="AC31" s="518"/>
      <c r="AD31" s="518"/>
      <c r="AE31" s="518"/>
      <c r="AF31" s="518"/>
      <c r="AG31" s="518"/>
      <c r="AH31" s="518"/>
      <c r="AI31" s="547"/>
      <c r="AK31" s="534">
        <v>23</v>
      </c>
      <c r="AL31" s="535">
        <f t="shared" si="1"/>
        <v>6.82</v>
      </c>
      <c r="AM31" s="535"/>
      <c r="AN31" s="535">
        <f t="shared" si="5"/>
        <v>0.23000000000000043</v>
      </c>
      <c r="AO31" s="536" t="str">
        <f>IF(AK31=Y25,AL31-AL30,"")</f>
        <v/>
      </c>
      <c r="AQ31" s="548" t="s">
        <v>751</v>
      </c>
      <c r="AR31" s="518"/>
      <c r="AS31" s="569" t="s">
        <v>752</v>
      </c>
      <c r="AT31" s="532" t="s">
        <v>753</v>
      </c>
      <c r="AU31" s="518"/>
      <c r="AV31" s="518"/>
      <c r="AW31" s="560" t="s">
        <v>754</v>
      </c>
      <c r="AX31" s="518"/>
      <c r="AY31" s="518"/>
      <c r="AZ31" s="518"/>
      <c r="BA31" s="518"/>
      <c r="BB31" s="518"/>
      <c r="BC31" s="518"/>
      <c r="BD31" s="547"/>
      <c r="BF31" s="534">
        <v>23</v>
      </c>
      <c r="BG31" s="535">
        <f t="shared" si="2"/>
        <v>18.489999999999998</v>
      </c>
      <c r="BH31" s="535"/>
      <c r="BI31" s="535">
        <f t="shared" si="6"/>
        <v>0.63999999999999702</v>
      </c>
      <c r="BJ31" s="536" t="str">
        <f>IF(BF31=AT25,BG31-BG30,"")</f>
        <v/>
      </c>
      <c r="BL31" s="548" t="s">
        <v>751</v>
      </c>
      <c r="BM31" s="518"/>
      <c r="BN31" s="569" t="s">
        <v>752</v>
      </c>
      <c r="BO31" s="532" t="s">
        <v>753</v>
      </c>
      <c r="BP31" s="518"/>
      <c r="BQ31" s="518"/>
      <c r="BR31" s="560" t="s">
        <v>754</v>
      </c>
      <c r="BS31" s="518"/>
      <c r="BT31" s="518"/>
      <c r="BU31" s="518"/>
      <c r="BV31" s="518"/>
      <c r="BW31" s="518"/>
      <c r="BX31" s="518"/>
      <c r="BY31" s="547"/>
      <c r="CA31" s="534">
        <v>23</v>
      </c>
      <c r="CB31" s="535">
        <f t="shared" si="3"/>
        <v>11.77</v>
      </c>
      <c r="CC31" s="535"/>
      <c r="CD31" s="535">
        <f t="shared" si="7"/>
        <v>0.74000000000000021</v>
      </c>
      <c r="CE31" s="536" t="str">
        <f>IF(CA31=BO25,CB31-CB30,"")</f>
        <v/>
      </c>
    </row>
    <row r="32" spans="1:83" x14ac:dyDescent="0.15">
      <c r="A32" s="548" t="s">
        <v>755</v>
      </c>
      <c r="B32" s="532" t="s">
        <v>756</v>
      </c>
      <c r="C32" s="561" t="s">
        <v>757</v>
      </c>
      <c r="D32" s="532" t="s">
        <v>758</v>
      </c>
      <c r="E32" s="532" t="s">
        <v>759</v>
      </c>
      <c r="F32" s="518"/>
      <c r="G32" s="561" t="s">
        <v>760</v>
      </c>
      <c r="H32" s="561" t="s">
        <v>761</v>
      </c>
      <c r="I32" s="561" t="s">
        <v>762</v>
      </c>
      <c r="J32" s="561" t="s">
        <v>763</v>
      </c>
      <c r="K32" s="561" t="s">
        <v>764</v>
      </c>
      <c r="L32" s="561" t="s">
        <v>765</v>
      </c>
      <c r="M32" s="570"/>
      <c r="N32" s="547"/>
      <c r="P32" s="534">
        <v>24</v>
      </c>
      <c r="Q32" s="535">
        <f t="shared" si="0"/>
        <v>113.53</v>
      </c>
      <c r="R32" s="535"/>
      <c r="S32" s="535">
        <f t="shared" si="4"/>
        <v>4.5999999999999943</v>
      </c>
      <c r="T32" s="536" t="str">
        <f>IF(P32=D25,Q32-Q31,"")</f>
        <v/>
      </c>
      <c r="V32" s="548" t="s">
        <v>755</v>
      </c>
      <c r="W32" s="532" t="s">
        <v>756</v>
      </c>
      <c r="X32" s="561" t="s">
        <v>757</v>
      </c>
      <c r="Y32" s="532" t="s">
        <v>758</v>
      </c>
      <c r="Z32" s="532" t="s">
        <v>759</v>
      </c>
      <c r="AA32" s="518"/>
      <c r="AB32" s="561" t="s">
        <v>760</v>
      </c>
      <c r="AC32" s="561" t="s">
        <v>761</v>
      </c>
      <c r="AD32" s="561" t="s">
        <v>762</v>
      </c>
      <c r="AE32" s="561" t="s">
        <v>763</v>
      </c>
      <c r="AF32" s="561" t="s">
        <v>764</v>
      </c>
      <c r="AG32" s="561" t="s">
        <v>765</v>
      </c>
      <c r="AH32" s="570"/>
      <c r="AI32" s="547"/>
      <c r="AK32" s="534">
        <v>24</v>
      </c>
      <c r="AL32" s="535">
        <f t="shared" si="1"/>
        <v>7.04</v>
      </c>
      <c r="AM32" s="535"/>
      <c r="AN32" s="535">
        <f t="shared" si="5"/>
        <v>0.21999999999999975</v>
      </c>
      <c r="AO32" s="536" t="str">
        <f>IF(AK32=Y25,AL32-AL31,"")</f>
        <v/>
      </c>
      <c r="AQ32" s="548" t="s">
        <v>755</v>
      </c>
      <c r="AR32" s="532" t="s">
        <v>756</v>
      </c>
      <c r="AS32" s="561" t="s">
        <v>757</v>
      </c>
      <c r="AT32" s="532" t="s">
        <v>758</v>
      </c>
      <c r="AU32" s="532" t="s">
        <v>759</v>
      </c>
      <c r="AV32" s="518"/>
      <c r="AW32" s="561" t="s">
        <v>760</v>
      </c>
      <c r="AX32" s="561" t="s">
        <v>761</v>
      </c>
      <c r="AY32" s="561" t="s">
        <v>762</v>
      </c>
      <c r="AZ32" s="561" t="s">
        <v>763</v>
      </c>
      <c r="BA32" s="561" t="s">
        <v>764</v>
      </c>
      <c r="BB32" s="561" t="s">
        <v>765</v>
      </c>
      <c r="BC32" s="570"/>
      <c r="BD32" s="547"/>
      <c r="BF32" s="534">
        <v>24</v>
      </c>
      <c r="BG32" s="535">
        <f t="shared" si="2"/>
        <v>19.100000000000001</v>
      </c>
      <c r="BH32" s="535"/>
      <c r="BI32" s="535">
        <f t="shared" si="6"/>
        <v>0.61000000000000298</v>
      </c>
      <c r="BJ32" s="536" t="str">
        <f>IF(BF32=AT25,BG32-BG31,"")</f>
        <v/>
      </c>
      <c r="BL32" s="548" t="s">
        <v>755</v>
      </c>
      <c r="BM32" s="532" t="s">
        <v>756</v>
      </c>
      <c r="BN32" s="561" t="s">
        <v>757</v>
      </c>
      <c r="BO32" s="532" t="s">
        <v>758</v>
      </c>
      <c r="BP32" s="532" t="s">
        <v>759</v>
      </c>
      <c r="BQ32" s="518"/>
      <c r="BR32" s="561" t="s">
        <v>760</v>
      </c>
      <c r="BS32" s="561" t="s">
        <v>761</v>
      </c>
      <c r="BT32" s="561" t="s">
        <v>762</v>
      </c>
      <c r="BU32" s="561" t="s">
        <v>763</v>
      </c>
      <c r="BV32" s="561" t="s">
        <v>764</v>
      </c>
      <c r="BW32" s="561" t="s">
        <v>765</v>
      </c>
      <c r="BX32" s="570"/>
      <c r="BY32" s="547"/>
      <c r="CA32" s="534">
        <v>24</v>
      </c>
      <c r="CB32" s="535">
        <f t="shared" si="3"/>
        <v>12.49</v>
      </c>
      <c r="CC32" s="535"/>
      <c r="CD32" s="535">
        <f t="shared" si="7"/>
        <v>0.72000000000000064</v>
      </c>
      <c r="CE32" s="536" t="str">
        <f>IF(CA32=BO25,CB32-CB31,"")</f>
        <v/>
      </c>
    </row>
    <row r="33" spans="1:83" x14ac:dyDescent="0.15">
      <c r="A33" s="571" t="s">
        <v>766</v>
      </c>
      <c r="B33" s="572" t="s">
        <v>767</v>
      </c>
      <c r="C33" s="573">
        <v>1</v>
      </c>
      <c r="D33" s="574" t="s">
        <v>164</v>
      </c>
      <c r="E33" s="575" t="s">
        <v>768</v>
      </c>
      <c r="F33" s="575"/>
      <c r="G33" s="576" t="s">
        <v>163</v>
      </c>
      <c r="H33" s="576" t="s">
        <v>155</v>
      </c>
      <c r="I33" s="576" t="s">
        <v>769</v>
      </c>
      <c r="J33" s="576" t="s">
        <v>770</v>
      </c>
      <c r="K33" s="576" t="s">
        <v>771</v>
      </c>
      <c r="L33" s="576" t="s">
        <v>772</v>
      </c>
      <c r="M33" s="572"/>
      <c r="N33" s="547"/>
      <c r="P33" s="534">
        <v>25</v>
      </c>
      <c r="Q33" s="535">
        <f t="shared" si="0"/>
        <v>117.94</v>
      </c>
      <c r="R33" s="535"/>
      <c r="S33" s="535">
        <f t="shared" si="4"/>
        <v>4.4099999999999966</v>
      </c>
      <c r="T33" s="536" t="str">
        <f>IF(P33=D25,Q33-Q32,"")</f>
        <v/>
      </c>
      <c r="V33" s="571" t="s">
        <v>766</v>
      </c>
      <c r="W33" s="572" t="s">
        <v>767</v>
      </c>
      <c r="X33" s="573">
        <v>1</v>
      </c>
      <c r="Y33" s="574" t="s">
        <v>164</v>
      </c>
      <c r="Z33" s="575" t="s">
        <v>768</v>
      </c>
      <c r="AA33" s="575"/>
      <c r="AB33" s="576" t="s">
        <v>163</v>
      </c>
      <c r="AC33" s="576" t="s">
        <v>155</v>
      </c>
      <c r="AD33" s="576" t="s">
        <v>769</v>
      </c>
      <c r="AE33" s="576" t="s">
        <v>770</v>
      </c>
      <c r="AF33" s="576" t="s">
        <v>771</v>
      </c>
      <c r="AG33" s="576" t="s">
        <v>772</v>
      </c>
      <c r="AH33" s="572"/>
      <c r="AI33" s="547"/>
      <c r="AK33" s="534">
        <v>25</v>
      </c>
      <c r="AL33" s="535">
        <f t="shared" si="1"/>
        <v>7.25</v>
      </c>
      <c r="AM33" s="535"/>
      <c r="AN33" s="535">
        <f t="shared" si="5"/>
        <v>0.20999999999999996</v>
      </c>
      <c r="AO33" s="536" t="str">
        <f>IF(AK33=Y25,AL33-AL32,"")</f>
        <v/>
      </c>
      <c r="AQ33" s="571" t="s">
        <v>766</v>
      </c>
      <c r="AR33" s="572" t="s">
        <v>767</v>
      </c>
      <c r="AS33" s="573">
        <v>1</v>
      </c>
      <c r="AT33" s="574" t="s">
        <v>164</v>
      </c>
      <c r="AU33" s="575" t="s">
        <v>768</v>
      </c>
      <c r="AV33" s="575"/>
      <c r="AW33" s="576" t="s">
        <v>163</v>
      </c>
      <c r="AX33" s="576" t="s">
        <v>155</v>
      </c>
      <c r="AY33" s="576" t="s">
        <v>769</v>
      </c>
      <c r="AZ33" s="576" t="s">
        <v>770</v>
      </c>
      <c r="BA33" s="576" t="s">
        <v>771</v>
      </c>
      <c r="BB33" s="576" t="s">
        <v>772</v>
      </c>
      <c r="BC33" s="572"/>
      <c r="BD33" s="547"/>
      <c r="BF33" s="534">
        <v>25</v>
      </c>
      <c r="BG33" s="535">
        <f t="shared" si="2"/>
        <v>19.68</v>
      </c>
      <c r="BH33" s="535"/>
      <c r="BI33" s="535">
        <f t="shared" si="6"/>
        <v>0.57999999999999829</v>
      </c>
      <c r="BJ33" s="536" t="str">
        <f>IF(BF33=AT25,BG33-BG32,"")</f>
        <v/>
      </c>
      <c r="BL33" s="571" t="s">
        <v>766</v>
      </c>
      <c r="BM33" s="572" t="s">
        <v>767</v>
      </c>
      <c r="BN33" s="573">
        <v>1</v>
      </c>
      <c r="BO33" s="574" t="s">
        <v>164</v>
      </c>
      <c r="BP33" s="575" t="s">
        <v>768</v>
      </c>
      <c r="BQ33" s="575"/>
      <c r="BR33" s="576" t="s">
        <v>163</v>
      </c>
      <c r="BS33" s="576" t="s">
        <v>155</v>
      </c>
      <c r="BT33" s="576" t="s">
        <v>769</v>
      </c>
      <c r="BU33" s="576" t="s">
        <v>770</v>
      </c>
      <c r="BV33" s="576" t="s">
        <v>771</v>
      </c>
      <c r="BW33" s="576" t="s">
        <v>772</v>
      </c>
      <c r="BX33" s="572"/>
      <c r="BY33" s="547"/>
      <c r="CA33" s="534">
        <v>25</v>
      </c>
      <c r="CB33" s="535">
        <f t="shared" si="3"/>
        <v>13.19</v>
      </c>
      <c r="CC33" s="535"/>
      <c r="CD33" s="535">
        <f t="shared" si="7"/>
        <v>0.69999999999999929</v>
      </c>
      <c r="CE33" s="536" t="str">
        <f>IF(CA33=BO25,CB33-CB32,"")</f>
        <v/>
      </c>
    </row>
    <row r="34" spans="1:83" x14ac:dyDescent="0.15">
      <c r="A34" s="577" t="s">
        <v>766</v>
      </c>
      <c r="B34" s="578" t="s">
        <v>773</v>
      </c>
      <c r="C34" s="579">
        <v>2</v>
      </c>
      <c r="D34" s="562" t="s">
        <v>774</v>
      </c>
      <c r="E34" s="518" t="s">
        <v>774</v>
      </c>
      <c r="F34" s="518"/>
      <c r="G34" s="553" t="s">
        <v>772</v>
      </c>
      <c r="H34" s="518" t="s">
        <v>772</v>
      </c>
      <c r="I34" s="518" t="s">
        <v>772</v>
      </c>
      <c r="J34" s="518" t="s">
        <v>772</v>
      </c>
      <c r="K34" s="518" t="s">
        <v>772</v>
      </c>
      <c r="L34" s="518" t="s">
        <v>772</v>
      </c>
      <c r="M34" s="578"/>
      <c r="N34" s="547"/>
      <c r="P34" s="534">
        <v>26</v>
      </c>
      <c r="Q34" s="535">
        <f t="shared" si="0"/>
        <v>122.17</v>
      </c>
      <c r="R34" s="535"/>
      <c r="S34" s="535">
        <f t="shared" si="4"/>
        <v>4.230000000000004</v>
      </c>
      <c r="T34" s="536" t="str">
        <f>IF(P34=D25,Q34-Q33,"")</f>
        <v/>
      </c>
      <c r="V34" s="577" t="s">
        <v>766</v>
      </c>
      <c r="W34" s="578" t="s">
        <v>773</v>
      </c>
      <c r="X34" s="579">
        <v>2</v>
      </c>
      <c r="Y34" s="562" t="s">
        <v>774</v>
      </c>
      <c r="Z34" s="518" t="s">
        <v>774</v>
      </c>
      <c r="AA34" s="518"/>
      <c r="AB34" s="553" t="s">
        <v>772</v>
      </c>
      <c r="AC34" s="518" t="s">
        <v>772</v>
      </c>
      <c r="AD34" s="518" t="s">
        <v>772</v>
      </c>
      <c r="AE34" s="518" t="s">
        <v>772</v>
      </c>
      <c r="AF34" s="518" t="s">
        <v>772</v>
      </c>
      <c r="AG34" s="518" t="s">
        <v>772</v>
      </c>
      <c r="AH34" s="578"/>
      <c r="AI34" s="547"/>
      <c r="AK34" s="534">
        <v>26</v>
      </c>
      <c r="AL34" s="535">
        <f t="shared" si="1"/>
        <v>7.44</v>
      </c>
      <c r="AM34" s="535"/>
      <c r="AN34" s="535">
        <f t="shared" si="5"/>
        <v>0.19000000000000039</v>
      </c>
      <c r="AO34" s="536" t="str">
        <f>IF(AK34=Y25,AL34-AL33,"")</f>
        <v/>
      </c>
      <c r="AQ34" s="577" t="s">
        <v>766</v>
      </c>
      <c r="AR34" s="578" t="s">
        <v>773</v>
      </c>
      <c r="AS34" s="579">
        <v>2</v>
      </c>
      <c r="AT34" s="562" t="s">
        <v>774</v>
      </c>
      <c r="AU34" s="518" t="s">
        <v>774</v>
      </c>
      <c r="AV34" s="518"/>
      <c r="AW34" s="553" t="s">
        <v>772</v>
      </c>
      <c r="AX34" s="518" t="s">
        <v>772</v>
      </c>
      <c r="AY34" s="518" t="s">
        <v>772</v>
      </c>
      <c r="AZ34" s="518" t="s">
        <v>772</v>
      </c>
      <c r="BA34" s="518" t="s">
        <v>772</v>
      </c>
      <c r="BB34" s="518" t="s">
        <v>772</v>
      </c>
      <c r="BC34" s="578"/>
      <c r="BD34" s="547"/>
      <c r="BF34" s="534">
        <v>26</v>
      </c>
      <c r="BG34" s="535">
        <f t="shared" si="2"/>
        <v>20.23</v>
      </c>
      <c r="BH34" s="535"/>
      <c r="BI34" s="535">
        <f t="shared" si="6"/>
        <v>0.55000000000000071</v>
      </c>
      <c r="BJ34" s="536" t="str">
        <f>IF(BF34=AT25,BG34-BG33,"")</f>
        <v/>
      </c>
      <c r="BL34" s="577" t="s">
        <v>766</v>
      </c>
      <c r="BM34" s="578" t="s">
        <v>773</v>
      </c>
      <c r="BN34" s="579">
        <v>2</v>
      </c>
      <c r="BO34" s="562" t="s">
        <v>774</v>
      </c>
      <c r="BP34" s="518" t="s">
        <v>774</v>
      </c>
      <c r="BQ34" s="518"/>
      <c r="BR34" s="553" t="s">
        <v>772</v>
      </c>
      <c r="BS34" s="518" t="s">
        <v>772</v>
      </c>
      <c r="BT34" s="518" t="s">
        <v>772</v>
      </c>
      <c r="BU34" s="518" t="s">
        <v>772</v>
      </c>
      <c r="BV34" s="518" t="s">
        <v>772</v>
      </c>
      <c r="BW34" s="518" t="s">
        <v>772</v>
      </c>
      <c r="BX34" s="578"/>
      <c r="BY34" s="547"/>
      <c r="CA34" s="534">
        <v>26</v>
      </c>
      <c r="CB34" s="535">
        <f t="shared" si="3"/>
        <v>13.87</v>
      </c>
      <c r="CC34" s="535"/>
      <c r="CD34" s="535">
        <f t="shared" si="7"/>
        <v>0.67999999999999972</v>
      </c>
      <c r="CE34" s="536" t="str">
        <f>IF(CA34=BO25,CB34-CB33,"")</f>
        <v/>
      </c>
    </row>
    <row r="35" spans="1:83" x14ac:dyDescent="0.15">
      <c r="A35" s="577" t="s">
        <v>766</v>
      </c>
      <c r="B35" s="578" t="s">
        <v>775</v>
      </c>
      <c r="C35" s="579">
        <v>3</v>
      </c>
      <c r="D35" s="562" t="s">
        <v>774</v>
      </c>
      <c r="E35" s="518" t="s">
        <v>774</v>
      </c>
      <c r="F35" s="518"/>
      <c r="G35" s="553" t="s">
        <v>163</v>
      </c>
      <c r="H35" s="518" t="s">
        <v>772</v>
      </c>
      <c r="I35" s="518" t="s">
        <v>772</v>
      </c>
      <c r="J35" s="518" t="s">
        <v>772</v>
      </c>
      <c r="K35" s="518" t="s">
        <v>772</v>
      </c>
      <c r="L35" s="518" t="s">
        <v>772</v>
      </c>
      <c r="M35" s="578"/>
      <c r="N35" s="547"/>
      <c r="P35" s="534">
        <v>27</v>
      </c>
      <c r="Q35" s="535">
        <f t="shared" si="0"/>
        <v>126.22</v>
      </c>
      <c r="R35" s="535"/>
      <c r="S35" s="535">
        <f t="shared" si="4"/>
        <v>4.0499999999999972</v>
      </c>
      <c r="T35" s="536" t="str">
        <f>IF(P35=D25,Q35-Q34,"")</f>
        <v/>
      </c>
      <c r="V35" s="577" t="s">
        <v>766</v>
      </c>
      <c r="W35" s="578" t="s">
        <v>775</v>
      </c>
      <c r="X35" s="579">
        <v>3</v>
      </c>
      <c r="Y35" s="562" t="s">
        <v>774</v>
      </c>
      <c r="Z35" s="518" t="s">
        <v>774</v>
      </c>
      <c r="AA35" s="518"/>
      <c r="AB35" s="553" t="s">
        <v>163</v>
      </c>
      <c r="AC35" s="518" t="s">
        <v>772</v>
      </c>
      <c r="AD35" s="518" t="s">
        <v>772</v>
      </c>
      <c r="AE35" s="518" t="s">
        <v>772</v>
      </c>
      <c r="AF35" s="518" t="s">
        <v>772</v>
      </c>
      <c r="AG35" s="518" t="s">
        <v>772</v>
      </c>
      <c r="AH35" s="578"/>
      <c r="AI35" s="547"/>
      <c r="AK35" s="534">
        <v>27</v>
      </c>
      <c r="AL35" s="535">
        <f t="shared" si="1"/>
        <v>7.63</v>
      </c>
      <c r="AM35" s="535"/>
      <c r="AN35" s="535">
        <f t="shared" si="5"/>
        <v>0.1899999999999995</v>
      </c>
      <c r="AO35" s="536" t="str">
        <f>IF(AK35=Y25,AL35-AL34,"")</f>
        <v/>
      </c>
      <c r="AQ35" s="577" t="s">
        <v>766</v>
      </c>
      <c r="AR35" s="578" t="s">
        <v>775</v>
      </c>
      <c r="AS35" s="579">
        <v>3</v>
      </c>
      <c r="AT35" s="562" t="s">
        <v>774</v>
      </c>
      <c r="AU35" s="518" t="s">
        <v>774</v>
      </c>
      <c r="AV35" s="518"/>
      <c r="AW35" s="553" t="s">
        <v>163</v>
      </c>
      <c r="AX35" s="518" t="s">
        <v>772</v>
      </c>
      <c r="AY35" s="518" t="s">
        <v>772</v>
      </c>
      <c r="AZ35" s="518" t="s">
        <v>772</v>
      </c>
      <c r="BA35" s="518" t="s">
        <v>772</v>
      </c>
      <c r="BB35" s="518" t="s">
        <v>772</v>
      </c>
      <c r="BC35" s="578"/>
      <c r="BD35" s="547"/>
      <c r="BF35" s="534">
        <v>27</v>
      </c>
      <c r="BG35" s="535">
        <f t="shared" si="2"/>
        <v>20.76</v>
      </c>
      <c r="BH35" s="535"/>
      <c r="BI35" s="535">
        <f t="shared" si="6"/>
        <v>0.53000000000000114</v>
      </c>
      <c r="BJ35" s="536" t="str">
        <f>IF(BF35=AT25,BG35-BG34,"")</f>
        <v/>
      </c>
      <c r="BL35" s="577" t="s">
        <v>766</v>
      </c>
      <c r="BM35" s="578" t="s">
        <v>775</v>
      </c>
      <c r="BN35" s="579">
        <v>3</v>
      </c>
      <c r="BO35" s="562" t="s">
        <v>774</v>
      </c>
      <c r="BP35" s="518" t="s">
        <v>774</v>
      </c>
      <c r="BQ35" s="518"/>
      <c r="BR35" s="553" t="s">
        <v>163</v>
      </c>
      <c r="BS35" s="518" t="s">
        <v>772</v>
      </c>
      <c r="BT35" s="518" t="s">
        <v>772</v>
      </c>
      <c r="BU35" s="518" t="s">
        <v>772</v>
      </c>
      <c r="BV35" s="518" t="s">
        <v>772</v>
      </c>
      <c r="BW35" s="518" t="s">
        <v>772</v>
      </c>
      <c r="BX35" s="578"/>
      <c r="BY35" s="547"/>
      <c r="CA35" s="534">
        <v>27</v>
      </c>
      <c r="CB35" s="535">
        <f t="shared" si="3"/>
        <v>14.53</v>
      </c>
      <c r="CC35" s="535"/>
      <c r="CD35" s="535">
        <f t="shared" si="7"/>
        <v>0.66000000000000014</v>
      </c>
      <c r="CE35" s="536" t="str">
        <f>IF(CA35=BO25,CB35-CB34,"")</f>
        <v/>
      </c>
    </row>
    <row r="36" spans="1:83" x14ac:dyDescent="0.15">
      <c r="A36" s="577" t="s">
        <v>766</v>
      </c>
      <c r="B36" s="578" t="s">
        <v>776</v>
      </c>
      <c r="C36" s="579">
        <v>4</v>
      </c>
      <c r="D36" s="562" t="s">
        <v>777</v>
      </c>
      <c r="E36" s="518" t="s">
        <v>164</v>
      </c>
      <c r="F36" s="518"/>
      <c r="G36" s="553" t="s">
        <v>163</v>
      </c>
      <c r="H36" s="518" t="s">
        <v>772</v>
      </c>
      <c r="I36" s="518" t="s">
        <v>772</v>
      </c>
      <c r="J36" s="518" t="s">
        <v>772</v>
      </c>
      <c r="K36" s="518" t="s">
        <v>772</v>
      </c>
      <c r="L36" s="518" t="s">
        <v>772</v>
      </c>
      <c r="M36" s="578"/>
      <c r="N36" s="547"/>
      <c r="P36" s="534">
        <v>28</v>
      </c>
      <c r="Q36" s="535">
        <f t="shared" si="0"/>
        <v>130.11000000000001</v>
      </c>
      <c r="R36" s="535"/>
      <c r="S36" s="535">
        <f t="shared" si="4"/>
        <v>3.8900000000000148</v>
      </c>
      <c r="T36" s="536" t="str">
        <f>IF(P36=D25,Q36-Q35,"")</f>
        <v/>
      </c>
      <c r="V36" s="577" t="s">
        <v>766</v>
      </c>
      <c r="W36" s="578" t="s">
        <v>776</v>
      </c>
      <c r="X36" s="579">
        <v>4</v>
      </c>
      <c r="Y36" s="562" t="s">
        <v>777</v>
      </c>
      <c r="Z36" s="518" t="s">
        <v>164</v>
      </c>
      <c r="AA36" s="518"/>
      <c r="AB36" s="553" t="s">
        <v>163</v>
      </c>
      <c r="AC36" s="518" t="s">
        <v>772</v>
      </c>
      <c r="AD36" s="518" t="s">
        <v>772</v>
      </c>
      <c r="AE36" s="518" t="s">
        <v>772</v>
      </c>
      <c r="AF36" s="518" t="s">
        <v>772</v>
      </c>
      <c r="AG36" s="518" t="s">
        <v>772</v>
      </c>
      <c r="AH36" s="578"/>
      <c r="AI36" s="547"/>
      <c r="AK36" s="534">
        <v>28</v>
      </c>
      <c r="AL36" s="535">
        <f t="shared" si="1"/>
        <v>7.81</v>
      </c>
      <c r="AM36" s="535"/>
      <c r="AN36" s="535">
        <f t="shared" si="5"/>
        <v>0.17999999999999972</v>
      </c>
      <c r="AO36" s="536" t="str">
        <f>IF(AK36=Y25,AL36-AL35,"")</f>
        <v/>
      </c>
      <c r="AQ36" s="577" t="s">
        <v>766</v>
      </c>
      <c r="AR36" s="578" t="s">
        <v>776</v>
      </c>
      <c r="AS36" s="579">
        <v>4</v>
      </c>
      <c r="AT36" s="562" t="s">
        <v>777</v>
      </c>
      <c r="AU36" s="518" t="s">
        <v>164</v>
      </c>
      <c r="AV36" s="518"/>
      <c r="AW36" s="553" t="s">
        <v>163</v>
      </c>
      <c r="AX36" s="518" t="s">
        <v>772</v>
      </c>
      <c r="AY36" s="518" t="s">
        <v>772</v>
      </c>
      <c r="AZ36" s="518" t="s">
        <v>772</v>
      </c>
      <c r="BA36" s="518" t="s">
        <v>772</v>
      </c>
      <c r="BB36" s="518" t="s">
        <v>772</v>
      </c>
      <c r="BC36" s="578"/>
      <c r="BD36" s="547"/>
      <c r="BF36" s="534">
        <v>28</v>
      </c>
      <c r="BG36" s="535">
        <f t="shared" si="2"/>
        <v>21.26</v>
      </c>
      <c r="BH36" s="535"/>
      <c r="BI36" s="535">
        <f t="shared" si="6"/>
        <v>0.5</v>
      </c>
      <c r="BJ36" s="536" t="str">
        <f>IF(BF36=AT25,BG36-BG35,"")</f>
        <v/>
      </c>
      <c r="BL36" s="577" t="s">
        <v>766</v>
      </c>
      <c r="BM36" s="578" t="s">
        <v>776</v>
      </c>
      <c r="BN36" s="579">
        <v>4</v>
      </c>
      <c r="BO36" s="562" t="s">
        <v>777</v>
      </c>
      <c r="BP36" s="518" t="s">
        <v>164</v>
      </c>
      <c r="BQ36" s="518"/>
      <c r="BR36" s="553" t="s">
        <v>163</v>
      </c>
      <c r="BS36" s="518" t="s">
        <v>772</v>
      </c>
      <c r="BT36" s="518" t="s">
        <v>772</v>
      </c>
      <c r="BU36" s="518" t="s">
        <v>772</v>
      </c>
      <c r="BV36" s="518" t="s">
        <v>772</v>
      </c>
      <c r="BW36" s="518" t="s">
        <v>772</v>
      </c>
      <c r="BX36" s="578"/>
      <c r="BY36" s="547"/>
      <c r="CA36" s="534">
        <v>28</v>
      </c>
      <c r="CB36" s="535">
        <f t="shared" si="3"/>
        <v>15.17</v>
      </c>
      <c r="CC36" s="535"/>
      <c r="CD36" s="535">
        <f t="shared" si="7"/>
        <v>0.64000000000000057</v>
      </c>
      <c r="CE36" s="536" t="str">
        <f>IF(CA36=BO25,CB36-CB35,"")</f>
        <v/>
      </c>
    </row>
    <row r="37" spans="1:83" x14ac:dyDescent="0.15">
      <c r="A37" s="577" t="s">
        <v>766</v>
      </c>
      <c r="B37" s="578" t="s">
        <v>778</v>
      </c>
      <c r="C37" s="579">
        <v>5</v>
      </c>
      <c r="D37" s="562" t="s">
        <v>164</v>
      </c>
      <c r="E37" s="518" t="s">
        <v>768</v>
      </c>
      <c r="F37" s="518"/>
      <c r="G37" s="553" t="s">
        <v>163</v>
      </c>
      <c r="H37" s="518" t="s">
        <v>772</v>
      </c>
      <c r="I37" s="518" t="s">
        <v>772</v>
      </c>
      <c r="J37" s="518" t="s">
        <v>772</v>
      </c>
      <c r="K37" s="518" t="s">
        <v>772</v>
      </c>
      <c r="L37" s="518" t="s">
        <v>772</v>
      </c>
      <c r="M37" s="578"/>
      <c r="N37" s="547"/>
      <c r="P37" s="534">
        <v>29</v>
      </c>
      <c r="Q37" s="535">
        <f t="shared" si="0"/>
        <v>133.85</v>
      </c>
      <c r="R37" s="535"/>
      <c r="S37" s="535">
        <f t="shared" si="4"/>
        <v>3.7399999999999807</v>
      </c>
      <c r="T37" s="536" t="str">
        <f>IF(P37=D25,Q37-Q36,"")</f>
        <v/>
      </c>
      <c r="V37" s="577" t="s">
        <v>766</v>
      </c>
      <c r="W37" s="578" t="s">
        <v>778</v>
      </c>
      <c r="X37" s="579">
        <v>5</v>
      </c>
      <c r="Y37" s="562" t="s">
        <v>164</v>
      </c>
      <c r="Z37" s="518" t="s">
        <v>768</v>
      </c>
      <c r="AA37" s="518"/>
      <c r="AB37" s="553" t="s">
        <v>163</v>
      </c>
      <c r="AC37" s="518" t="s">
        <v>772</v>
      </c>
      <c r="AD37" s="518" t="s">
        <v>772</v>
      </c>
      <c r="AE37" s="518" t="s">
        <v>772</v>
      </c>
      <c r="AF37" s="518" t="s">
        <v>772</v>
      </c>
      <c r="AG37" s="518" t="s">
        <v>772</v>
      </c>
      <c r="AH37" s="578"/>
      <c r="AI37" s="547"/>
      <c r="AK37" s="534">
        <v>29</v>
      </c>
      <c r="AL37" s="535">
        <f t="shared" si="1"/>
        <v>7.98</v>
      </c>
      <c r="AM37" s="535"/>
      <c r="AN37" s="535">
        <f t="shared" si="5"/>
        <v>0.17000000000000082</v>
      </c>
      <c r="AO37" s="536" t="str">
        <f>IF(AK37=Y25,AL37-AL36,"")</f>
        <v/>
      </c>
      <c r="AQ37" s="577" t="s">
        <v>766</v>
      </c>
      <c r="AR37" s="578" t="s">
        <v>778</v>
      </c>
      <c r="AS37" s="579">
        <v>5</v>
      </c>
      <c r="AT37" s="562" t="s">
        <v>164</v>
      </c>
      <c r="AU37" s="518" t="s">
        <v>768</v>
      </c>
      <c r="AV37" s="518"/>
      <c r="AW37" s="553" t="s">
        <v>163</v>
      </c>
      <c r="AX37" s="518" t="s">
        <v>772</v>
      </c>
      <c r="AY37" s="518" t="s">
        <v>772</v>
      </c>
      <c r="AZ37" s="518" t="s">
        <v>772</v>
      </c>
      <c r="BA37" s="518" t="s">
        <v>772</v>
      </c>
      <c r="BB37" s="518" t="s">
        <v>772</v>
      </c>
      <c r="BC37" s="578"/>
      <c r="BD37" s="547"/>
      <c r="BF37" s="534">
        <v>29</v>
      </c>
      <c r="BG37" s="535">
        <f t="shared" si="2"/>
        <v>21.74</v>
      </c>
      <c r="BH37" s="535"/>
      <c r="BI37" s="535">
        <f t="shared" si="6"/>
        <v>0.47999999999999687</v>
      </c>
      <c r="BJ37" s="536" t="str">
        <f>IF(BF37=AT25,BG37-BG36,"")</f>
        <v/>
      </c>
      <c r="BL37" s="577" t="s">
        <v>766</v>
      </c>
      <c r="BM37" s="578" t="s">
        <v>778</v>
      </c>
      <c r="BN37" s="579">
        <v>5</v>
      </c>
      <c r="BO37" s="562" t="s">
        <v>164</v>
      </c>
      <c r="BP37" s="518" t="s">
        <v>768</v>
      </c>
      <c r="BQ37" s="518"/>
      <c r="BR37" s="553" t="s">
        <v>163</v>
      </c>
      <c r="BS37" s="518" t="s">
        <v>772</v>
      </c>
      <c r="BT37" s="518" t="s">
        <v>772</v>
      </c>
      <c r="BU37" s="518" t="s">
        <v>772</v>
      </c>
      <c r="BV37" s="518" t="s">
        <v>772</v>
      </c>
      <c r="BW37" s="518" t="s">
        <v>772</v>
      </c>
      <c r="BX37" s="578"/>
      <c r="BY37" s="547"/>
      <c r="CA37" s="534">
        <v>29</v>
      </c>
      <c r="CB37" s="535">
        <f t="shared" si="3"/>
        <v>15.8</v>
      </c>
      <c r="CC37" s="535"/>
      <c r="CD37" s="535">
        <f t="shared" si="7"/>
        <v>0.63000000000000078</v>
      </c>
      <c r="CE37" s="536" t="str">
        <f>IF(CA37=BO25,CB37-CB36,"")</f>
        <v/>
      </c>
    </row>
    <row r="38" spans="1:83" x14ac:dyDescent="0.15">
      <c r="A38" s="577" t="s">
        <v>766</v>
      </c>
      <c r="B38" s="578" t="s">
        <v>779</v>
      </c>
      <c r="C38" s="579">
        <v>6</v>
      </c>
      <c r="D38" s="562" t="s">
        <v>774</v>
      </c>
      <c r="E38" s="518" t="s">
        <v>774</v>
      </c>
      <c r="F38" s="518"/>
      <c r="G38" s="553" t="s">
        <v>163</v>
      </c>
      <c r="H38" s="518" t="s">
        <v>772</v>
      </c>
      <c r="I38" s="518" t="s">
        <v>772</v>
      </c>
      <c r="J38" s="518" t="s">
        <v>772</v>
      </c>
      <c r="K38" s="518" t="s">
        <v>772</v>
      </c>
      <c r="L38" s="518" t="s">
        <v>772</v>
      </c>
      <c r="M38" s="578"/>
      <c r="N38" s="547"/>
      <c r="P38" s="534">
        <v>30</v>
      </c>
      <c r="Q38" s="535">
        <f t="shared" si="0"/>
        <v>137.43</v>
      </c>
      <c r="R38" s="535"/>
      <c r="S38" s="535">
        <f t="shared" si="4"/>
        <v>3.5800000000000125</v>
      </c>
      <c r="T38" s="536" t="str">
        <f>IF(P38=D25,Q38-Q37,"")</f>
        <v/>
      </c>
      <c r="V38" s="577" t="s">
        <v>766</v>
      </c>
      <c r="W38" s="578" t="s">
        <v>779</v>
      </c>
      <c r="X38" s="579">
        <v>6</v>
      </c>
      <c r="Y38" s="562" t="s">
        <v>774</v>
      </c>
      <c r="Z38" s="518" t="s">
        <v>774</v>
      </c>
      <c r="AA38" s="518"/>
      <c r="AB38" s="553" t="s">
        <v>163</v>
      </c>
      <c r="AC38" s="518" t="s">
        <v>772</v>
      </c>
      <c r="AD38" s="518" t="s">
        <v>772</v>
      </c>
      <c r="AE38" s="518" t="s">
        <v>772</v>
      </c>
      <c r="AF38" s="518" t="s">
        <v>772</v>
      </c>
      <c r="AG38" s="518" t="s">
        <v>772</v>
      </c>
      <c r="AH38" s="578"/>
      <c r="AI38" s="547"/>
      <c r="AK38" s="534">
        <v>30</v>
      </c>
      <c r="AL38" s="535">
        <f t="shared" si="1"/>
        <v>8.15</v>
      </c>
      <c r="AM38" s="535"/>
      <c r="AN38" s="535">
        <f t="shared" si="5"/>
        <v>0.16999999999999993</v>
      </c>
      <c r="AO38" s="536" t="str">
        <f>IF(AK38=Y25,AL38-AL37,"")</f>
        <v/>
      </c>
      <c r="AQ38" s="577" t="s">
        <v>766</v>
      </c>
      <c r="AR38" s="578" t="s">
        <v>779</v>
      </c>
      <c r="AS38" s="579">
        <v>6</v>
      </c>
      <c r="AT38" s="562" t="s">
        <v>774</v>
      </c>
      <c r="AU38" s="518" t="s">
        <v>774</v>
      </c>
      <c r="AV38" s="518"/>
      <c r="AW38" s="553" t="s">
        <v>163</v>
      </c>
      <c r="AX38" s="518" t="s">
        <v>772</v>
      </c>
      <c r="AY38" s="518" t="s">
        <v>772</v>
      </c>
      <c r="AZ38" s="518" t="s">
        <v>772</v>
      </c>
      <c r="BA38" s="518" t="s">
        <v>772</v>
      </c>
      <c r="BB38" s="518" t="s">
        <v>772</v>
      </c>
      <c r="BC38" s="578"/>
      <c r="BD38" s="547"/>
      <c r="BF38" s="534">
        <v>30</v>
      </c>
      <c r="BG38" s="535">
        <f t="shared" si="2"/>
        <v>22.2</v>
      </c>
      <c r="BH38" s="535"/>
      <c r="BI38" s="535">
        <f t="shared" si="6"/>
        <v>0.46000000000000085</v>
      </c>
      <c r="BJ38" s="536" t="str">
        <f>IF(BF38=AT25,BG38-BG37,"")</f>
        <v/>
      </c>
      <c r="BL38" s="577" t="s">
        <v>766</v>
      </c>
      <c r="BM38" s="578" t="s">
        <v>779</v>
      </c>
      <c r="BN38" s="579">
        <v>6</v>
      </c>
      <c r="BO38" s="562" t="s">
        <v>774</v>
      </c>
      <c r="BP38" s="518" t="s">
        <v>774</v>
      </c>
      <c r="BQ38" s="518"/>
      <c r="BR38" s="553" t="s">
        <v>163</v>
      </c>
      <c r="BS38" s="518" t="s">
        <v>772</v>
      </c>
      <c r="BT38" s="518" t="s">
        <v>772</v>
      </c>
      <c r="BU38" s="518" t="s">
        <v>772</v>
      </c>
      <c r="BV38" s="518" t="s">
        <v>772</v>
      </c>
      <c r="BW38" s="518" t="s">
        <v>772</v>
      </c>
      <c r="BX38" s="578"/>
      <c r="BY38" s="547"/>
      <c r="CA38" s="534">
        <v>30</v>
      </c>
      <c r="CB38" s="535">
        <f t="shared" si="3"/>
        <v>16.399999999999999</v>
      </c>
      <c r="CC38" s="535"/>
      <c r="CD38" s="535">
        <f t="shared" si="7"/>
        <v>0.59999999999999787</v>
      </c>
      <c r="CE38" s="536" t="str">
        <f>IF(CA38=BO25,CB38-CB37,"")</f>
        <v/>
      </c>
    </row>
    <row r="39" spans="1:83" x14ac:dyDescent="0.15">
      <c r="A39" s="577" t="s">
        <v>766</v>
      </c>
      <c r="B39" s="578" t="s">
        <v>780</v>
      </c>
      <c r="C39" s="579">
        <v>7</v>
      </c>
      <c r="D39" s="562" t="s">
        <v>774</v>
      </c>
      <c r="E39" s="518" t="s">
        <v>774</v>
      </c>
      <c r="F39" s="518"/>
      <c r="G39" s="553" t="s">
        <v>163</v>
      </c>
      <c r="H39" s="518" t="s">
        <v>772</v>
      </c>
      <c r="I39" s="518" t="s">
        <v>772</v>
      </c>
      <c r="J39" s="518" t="s">
        <v>772</v>
      </c>
      <c r="K39" s="518" t="s">
        <v>772</v>
      </c>
      <c r="L39" s="518" t="s">
        <v>772</v>
      </c>
      <c r="M39" s="578"/>
      <c r="N39" s="547"/>
      <c r="P39" s="534">
        <v>31</v>
      </c>
      <c r="Q39" s="535">
        <f t="shared" si="0"/>
        <v>140.88</v>
      </c>
      <c r="R39" s="535"/>
      <c r="S39" s="535">
        <f t="shared" si="4"/>
        <v>3.4499999999999886</v>
      </c>
      <c r="T39" s="536" t="str">
        <f>IF(P39=D25,Q39-Q38,"")</f>
        <v/>
      </c>
      <c r="V39" s="577" t="s">
        <v>766</v>
      </c>
      <c r="W39" s="578" t="s">
        <v>780</v>
      </c>
      <c r="X39" s="579">
        <v>7</v>
      </c>
      <c r="Y39" s="562" t="s">
        <v>774</v>
      </c>
      <c r="Z39" s="518" t="s">
        <v>774</v>
      </c>
      <c r="AA39" s="518"/>
      <c r="AB39" s="553" t="s">
        <v>163</v>
      </c>
      <c r="AC39" s="518" t="s">
        <v>772</v>
      </c>
      <c r="AD39" s="518" t="s">
        <v>772</v>
      </c>
      <c r="AE39" s="518" t="s">
        <v>772</v>
      </c>
      <c r="AF39" s="518" t="s">
        <v>772</v>
      </c>
      <c r="AG39" s="518" t="s">
        <v>772</v>
      </c>
      <c r="AH39" s="578"/>
      <c r="AI39" s="547"/>
      <c r="AK39" s="534">
        <v>31</v>
      </c>
      <c r="AL39" s="535">
        <f t="shared" si="1"/>
        <v>8.3000000000000007</v>
      </c>
      <c r="AM39" s="535"/>
      <c r="AN39" s="535">
        <f t="shared" si="5"/>
        <v>0.15000000000000036</v>
      </c>
      <c r="AO39" s="536" t="str">
        <f>IF(AK39=Y25,AL39-AL38,"")</f>
        <v/>
      </c>
      <c r="AQ39" s="577" t="s">
        <v>766</v>
      </c>
      <c r="AR39" s="578" t="s">
        <v>780</v>
      </c>
      <c r="AS39" s="579">
        <v>7</v>
      </c>
      <c r="AT39" s="562" t="s">
        <v>774</v>
      </c>
      <c r="AU39" s="518" t="s">
        <v>774</v>
      </c>
      <c r="AV39" s="518"/>
      <c r="AW39" s="553" t="s">
        <v>163</v>
      </c>
      <c r="AX39" s="518" t="s">
        <v>772</v>
      </c>
      <c r="AY39" s="518" t="s">
        <v>772</v>
      </c>
      <c r="AZ39" s="518" t="s">
        <v>772</v>
      </c>
      <c r="BA39" s="518" t="s">
        <v>772</v>
      </c>
      <c r="BB39" s="518" t="s">
        <v>772</v>
      </c>
      <c r="BC39" s="578"/>
      <c r="BD39" s="547"/>
      <c r="BF39" s="534">
        <v>31</v>
      </c>
      <c r="BG39" s="535">
        <f t="shared" si="2"/>
        <v>22.63</v>
      </c>
      <c r="BH39" s="535"/>
      <c r="BI39" s="535">
        <f t="shared" si="6"/>
        <v>0.42999999999999972</v>
      </c>
      <c r="BJ39" s="536" t="str">
        <f>IF(BF39=AT25,BG39-BG38,"")</f>
        <v/>
      </c>
      <c r="BL39" s="577" t="s">
        <v>766</v>
      </c>
      <c r="BM39" s="578" t="s">
        <v>780</v>
      </c>
      <c r="BN39" s="579">
        <v>7</v>
      </c>
      <c r="BO39" s="562" t="s">
        <v>774</v>
      </c>
      <c r="BP39" s="518" t="s">
        <v>774</v>
      </c>
      <c r="BQ39" s="518"/>
      <c r="BR39" s="553" t="s">
        <v>163</v>
      </c>
      <c r="BS39" s="518" t="s">
        <v>772</v>
      </c>
      <c r="BT39" s="518" t="s">
        <v>772</v>
      </c>
      <c r="BU39" s="518" t="s">
        <v>772</v>
      </c>
      <c r="BV39" s="518" t="s">
        <v>772</v>
      </c>
      <c r="BW39" s="518" t="s">
        <v>772</v>
      </c>
      <c r="BX39" s="578"/>
      <c r="BY39" s="547"/>
      <c r="CA39" s="534">
        <v>31</v>
      </c>
      <c r="CB39" s="535">
        <f t="shared" si="3"/>
        <v>16.989999999999998</v>
      </c>
      <c r="CC39" s="535"/>
      <c r="CD39" s="535">
        <f t="shared" si="7"/>
        <v>0.58999999999999986</v>
      </c>
      <c r="CE39" s="536" t="str">
        <f>IF(CA39=BO25,CB39-CB38,"")</f>
        <v/>
      </c>
    </row>
    <row r="40" spans="1:83" x14ac:dyDescent="0.15">
      <c r="A40" s="577" t="s">
        <v>766</v>
      </c>
      <c r="B40" s="578" t="s">
        <v>162</v>
      </c>
      <c r="C40" s="579">
        <v>8</v>
      </c>
      <c r="D40" s="562" t="s">
        <v>777</v>
      </c>
      <c r="E40" s="518" t="s">
        <v>164</v>
      </c>
      <c r="F40" s="518"/>
      <c r="G40" s="553" t="s">
        <v>163</v>
      </c>
      <c r="H40" s="518" t="s">
        <v>772</v>
      </c>
      <c r="I40" s="518" t="s">
        <v>772</v>
      </c>
      <c r="J40" s="518" t="s">
        <v>772</v>
      </c>
      <c r="K40" s="518" t="s">
        <v>772</v>
      </c>
      <c r="L40" s="518" t="s">
        <v>772</v>
      </c>
      <c r="M40" s="578"/>
      <c r="N40" s="547"/>
      <c r="P40" s="534">
        <v>32</v>
      </c>
      <c r="Q40" s="535">
        <f t="shared" si="0"/>
        <v>144.19</v>
      </c>
      <c r="R40" s="535"/>
      <c r="S40" s="535">
        <f t="shared" si="4"/>
        <v>3.3100000000000023</v>
      </c>
      <c r="T40" s="536" t="str">
        <f>IF(P40=D25,Q40-Q39,"")</f>
        <v/>
      </c>
      <c r="V40" s="577" t="s">
        <v>766</v>
      </c>
      <c r="W40" s="578" t="s">
        <v>162</v>
      </c>
      <c r="X40" s="579">
        <v>8</v>
      </c>
      <c r="Y40" s="562" t="s">
        <v>777</v>
      </c>
      <c r="Z40" s="518" t="s">
        <v>164</v>
      </c>
      <c r="AA40" s="518"/>
      <c r="AB40" s="553" t="s">
        <v>163</v>
      </c>
      <c r="AC40" s="518" t="s">
        <v>772</v>
      </c>
      <c r="AD40" s="518" t="s">
        <v>772</v>
      </c>
      <c r="AE40" s="518" t="s">
        <v>772</v>
      </c>
      <c r="AF40" s="518" t="s">
        <v>772</v>
      </c>
      <c r="AG40" s="518" t="s">
        <v>772</v>
      </c>
      <c r="AH40" s="578"/>
      <c r="AI40" s="547"/>
      <c r="AK40" s="534">
        <v>32</v>
      </c>
      <c r="AL40" s="535">
        <f t="shared" si="1"/>
        <v>8.4499999999999993</v>
      </c>
      <c r="AM40" s="535"/>
      <c r="AN40" s="535">
        <f t="shared" si="5"/>
        <v>0.14999999999999858</v>
      </c>
      <c r="AO40" s="536" t="str">
        <f>IF(AK40=Y25,AL40-AL39,"")</f>
        <v/>
      </c>
      <c r="AQ40" s="577" t="s">
        <v>766</v>
      </c>
      <c r="AR40" s="578" t="s">
        <v>162</v>
      </c>
      <c r="AS40" s="579">
        <v>8</v>
      </c>
      <c r="AT40" s="562" t="s">
        <v>777</v>
      </c>
      <c r="AU40" s="518" t="s">
        <v>164</v>
      </c>
      <c r="AV40" s="518"/>
      <c r="AW40" s="553" t="s">
        <v>163</v>
      </c>
      <c r="AX40" s="518" t="s">
        <v>772</v>
      </c>
      <c r="AY40" s="518" t="s">
        <v>772</v>
      </c>
      <c r="AZ40" s="518" t="s">
        <v>772</v>
      </c>
      <c r="BA40" s="518" t="s">
        <v>772</v>
      </c>
      <c r="BB40" s="518" t="s">
        <v>772</v>
      </c>
      <c r="BC40" s="578"/>
      <c r="BD40" s="547"/>
      <c r="BF40" s="534">
        <v>32</v>
      </c>
      <c r="BG40" s="535">
        <f t="shared" si="2"/>
        <v>23.05</v>
      </c>
      <c r="BH40" s="535"/>
      <c r="BI40" s="535">
        <f t="shared" si="6"/>
        <v>0.42000000000000171</v>
      </c>
      <c r="BJ40" s="536" t="str">
        <f>IF(BF40=AT25,BG40-BG39,"")</f>
        <v/>
      </c>
      <c r="BL40" s="577" t="s">
        <v>766</v>
      </c>
      <c r="BM40" s="578" t="s">
        <v>162</v>
      </c>
      <c r="BN40" s="579">
        <v>8</v>
      </c>
      <c r="BO40" s="562" t="s">
        <v>777</v>
      </c>
      <c r="BP40" s="518" t="s">
        <v>164</v>
      </c>
      <c r="BQ40" s="518"/>
      <c r="BR40" s="553" t="s">
        <v>163</v>
      </c>
      <c r="BS40" s="518" t="s">
        <v>772</v>
      </c>
      <c r="BT40" s="518" t="s">
        <v>772</v>
      </c>
      <c r="BU40" s="518" t="s">
        <v>772</v>
      </c>
      <c r="BV40" s="518" t="s">
        <v>772</v>
      </c>
      <c r="BW40" s="518" t="s">
        <v>772</v>
      </c>
      <c r="BX40" s="578"/>
      <c r="BY40" s="547"/>
      <c r="CA40" s="534">
        <v>32</v>
      </c>
      <c r="CB40" s="535">
        <f t="shared" si="3"/>
        <v>17.55</v>
      </c>
      <c r="CC40" s="535"/>
      <c r="CD40" s="535">
        <f t="shared" si="7"/>
        <v>0.56000000000000227</v>
      </c>
      <c r="CE40" s="536" t="str">
        <f>IF(CA40=BO25,CB40-CB39,"")</f>
        <v/>
      </c>
    </row>
    <row r="41" spans="1:83" x14ac:dyDescent="0.15">
      <c r="A41" s="580" t="s">
        <v>766</v>
      </c>
      <c r="B41" s="581" t="s">
        <v>781</v>
      </c>
      <c r="C41" s="582">
        <v>9</v>
      </c>
      <c r="D41" s="583" t="s">
        <v>774</v>
      </c>
      <c r="E41" s="584" t="s">
        <v>774</v>
      </c>
      <c r="F41" s="584"/>
      <c r="G41" s="526" t="s">
        <v>772</v>
      </c>
      <c r="H41" s="526" t="s">
        <v>772</v>
      </c>
      <c r="I41" s="526" t="s">
        <v>772</v>
      </c>
      <c r="J41" s="526" t="s">
        <v>772</v>
      </c>
      <c r="K41" s="526" t="s">
        <v>772</v>
      </c>
      <c r="L41" s="526" t="s">
        <v>772</v>
      </c>
      <c r="M41" s="581"/>
      <c r="N41" s="547"/>
      <c r="P41" s="534">
        <v>33</v>
      </c>
      <c r="Q41" s="535">
        <f t="shared" si="0"/>
        <v>147.38</v>
      </c>
      <c r="R41" s="535"/>
      <c r="S41" s="535">
        <f t="shared" si="4"/>
        <v>3.1899999999999977</v>
      </c>
      <c r="T41" s="536" t="str">
        <f>IF(P41=D25,Q41-Q40,"")</f>
        <v/>
      </c>
      <c r="V41" s="580" t="s">
        <v>766</v>
      </c>
      <c r="W41" s="581" t="s">
        <v>781</v>
      </c>
      <c r="X41" s="582">
        <v>9</v>
      </c>
      <c r="Y41" s="583" t="s">
        <v>774</v>
      </c>
      <c r="Z41" s="584" t="s">
        <v>774</v>
      </c>
      <c r="AA41" s="584"/>
      <c r="AB41" s="526" t="s">
        <v>772</v>
      </c>
      <c r="AC41" s="526" t="s">
        <v>772</v>
      </c>
      <c r="AD41" s="526" t="s">
        <v>772</v>
      </c>
      <c r="AE41" s="526" t="s">
        <v>772</v>
      </c>
      <c r="AF41" s="526" t="s">
        <v>772</v>
      </c>
      <c r="AG41" s="526" t="s">
        <v>772</v>
      </c>
      <c r="AH41" s="581"/>
      <c r="AI41" s="547"/>
      <c r="AK41" s="534">
        <v>33</v>
      </c>
      <c r="AL41" s="535">
        <f t="shared" si="1"/>
        <v>8.6</v>
      </c>
      <c r="AM41" s="535"/>
      <c r="AN41" s="535">
        <f t="shared" si="5"/>
        <v>0.15000000000000036</v>
      </c>
      <c r="AO41" s="536" t="str">
        <f>IF(AK41=Y25,AL41-AL40,"")</f>
        <v/>
      </c>
      <c r="AQ41" s="580" t="s">
        <v>766</v>
      </c>
      <c r="AR41" s="581" t="s">
        <v>781</v>
      </c>
      <c r="AS41" s="582">
        <v>9</v>
      </c>
      <c r="AT41" s="583" t="s">
        <v>774</v>
      </c>
      <c r="AU41" s="584" t="s">
        <v>774</v>
      </c>
      <c r="AV41" s="584"/>
      <c r="AW41" s="526" t="s">
        <v>772</v>
      </c>
      <c r="AX41" s="526" t="s">
        <v>772</v>
      </c>
      <c r="AY41" s="526" t="s">
        <v>772</v>
      </c>
      <c r="AZ41" s="526" t="s">
        <v>772</v>
      </c>
      <c r="BA41" s="526" t="s">
        <v>772</v>
      </c>
      <c r="BB41" s="526" t="s">
        <v>772</v>
      </c>
      <c r="BC41" s="581"/>
      <c r="BD41" s="547"/>
      <c r="BF41" s="534">
        <v>33</v>
      </c>
      <c r="BG41" s="535">
        <f t="shared" si="2"/>
        <v>23.45</v>
      </c>
      <c r="BH41" s="535"/>
      <c r="BI41" s="535">
        <f t="shared" si="6"/>
        <v>0.39999999999999858</v>
      </c>
      <c r="BJ41" s="536" t="str">
        <f>IF(BF41=AT25,BG41-BG40,"")</f>
        <v/>
      </c>
      <c r="BL41" s="580" t="s">
        <v>766</v>
      </c>
      <c r="BM41" s="581" t="s">
        <v>781</v>
      </c>
      <c r="BN41" s="582">
        <v>9</v>
      </c>
      <c r="BO41" s="583" t="s">
        <v>774</v>
      </c>
      <c r="BP41" s="584" t="s">
        <v>774</v>
      </c>
      <c r="BQ41" s="584"/>
      <c r="BR41" s="526" t="s">
        <v>772</v>
      </c>
      <c r="BS41" s="526" t="s">
        <v>772</v>
      </c>
      <c r="BT41" s="526" t="s">
        <v>772</v>
      </c>
      <c r="BU41" s="526" t="s">
        <v>772</v>
      </c>
      <c r="BV41" s="526" t="s">
        <v>772</v>
      </c>
      <c r="BW41" s="526" t="s">
        <v>772</v>
      </c>
      <c r="BX41" s="581"/>
      <c r="BY41" s="547"/>
      <c r="CA41" s="534">
        <v>33</v>
      </c>
      <c r="CB41" s="535">
        <f t="shared" si="3"/>
        <v>18.11</v>
      </c>
      <c r="CC41" s="535"/>
      <c r="CD41" s="535">
        <f t="shared" si="7"/>
        <v>0.55999999999999872</v>
      </c>
      <c r="CE41" s="536" t="str">
        <f>IF(CA41=BO25,CB41-CB40,"")</f>
        <v/>
      </c>
    </row>
    <row r="42" spans="1:83" x14ac:dyDescent="0.15">
      <c r="A42" s="571" t="s">
        <v>782</v>
      </c>
      <c r="B42" s="585" t="s">
        <v>783</v>
      </c>
      <c r="C42" s="573">
        <v>10</v>
      </c>
      <c r="D42" s="574" t="s">
        <v>784</v>
      </c>
      <c r="E42" s="575" t="s">
        <v>785</v>
      </c>
      <c r="F42" s="575"/>
      <c r="G42" s="576" t="s">
        <v>163</v>
      </c>
      <c r="H42" s="575" t="s">
        <v>786</v>
      </c>
      <c r="I42" s="575" t="s">
        <v>787</v>
      </c>
      <c r="J42" s="575" t="s">
        <v>788</v>
      </c>
      <c r="K42" s="575" t="s">
        <v>789</v>
      </c>
      <c r="L42" s="575" t="s">
        <v>790</v>
      </c>
      <c r="M42" s="572"/>
      <c r="N42" s="547"/>
      <c r="P42" s="534">
        <v>34</v>
      </c>
      <c r="Q42" s="535">
        <f t="shared" si="0"/>
        <v>150.44</v>
      </c>
      <c r="R42" s="535"/>
      <c r="S42" s="535">
        <f t="shared" si="4"/>
        <v>3.0600000000000023</v>
      </c>
      <c r="T42" s="536" t="str">
        <f>IF(P42=D25,Q42-Q41,"")</f>
        <v/>
      </c>
      <c r="V42" s="571" t="s">
        <v>782</v>
      </c>
      <c r="W42" s="585" t="s">
        <v>783</v>
      </c>
      <c r="X42" s="573">
        <v>10</v>
      </c>
      <c r="Y42" s="574" t="s">
        <v>784</v>
      </c>
      <c r="Z42" s="575" t="s">
        <v>785</v>
      </c>
      <c r="AA42" s="575"/>
      <c r="AB42" s="576" t="s">
        <v>163</v>
      </c>
      <c r="AC42" s="575" t="s">
        <v>786</v>
      </c>
      <c r="AD42" s="575" t="s">
        <v>787</v>
      </c>
      <c r="AE42" s="575" t="s">
        <v>788</v>
      </c>
      <c r="AF42" s="575" t="s">
        <v>789</v>
      </c>
      <c r="AG42" s="575" t="s">
        <v>790</v>
      </c>
      <c r="AH42" s="572"/>
      <c r="AI42" s="547"/>
      <c r="AK42" s="534">
        <v>34</v>
      </c>
      <c r="AL42" s="535">
        <f t="shared" si="1"/>
        <v>8.74</v>
      </c>
      <c r="AM42" s="535"/>
      <c r="AN42" s="535">
        <f t="shared" si="5"/>
        <v>0.14000000000000057</v>
      </c>
      <c r="AO42" s="536" t="str">
        <f>IF(AK42=Y25,AL42-AL41,"")</f>
        <v/>
      </c>
      <c r="AQ42" s="571" t="s">
        <v>782</v>
      </c>
      <c r="AR42" s="585" t="s">
        <v>783</v>
      </c>
      <c r="AS42" s="573">
        <v>10</v>
      </c>
      <c r="AT42" s="574" t="s">
        <v>784</v>
      </c>
      <c r="AU42" s="575" t="s">
        <v>785</v>
      </c>
      <c r="AV42" s="575"/>
      <c r="AW42" s="576" t="s">
        <v>163</v>
      </c>
      <c r="AX42" s="575" t="s">
        <v>786</v>
      </c>
      <c r="AY42" s="575" t="s">
        <v>787</v>
      </c>
      <c r="AZ42" s="575" t="s">
        <v>788</v>
      </c>
      <c r="BA42" s="575" t="s">
        <v>789</v>
      </c>
      <c r="BB42" s="575" t="s">
        <v>790</v>
      </c>
      <c r="BC42" s="572"/>
      <c r="BD42" s="547"/>
      <c r="BF42" s="534">
        <v>34</v>
      </c>
      <c r="BG42" s="535">
        <f t="shared" si="2"/>
        <v>23.83</v>
      </c>
      <c r="BH42" s="535"/>
      <c r="BI42" s="535">
        <f t="shared" si="6"/>
        <v>0.37999999999999901</v>
      </c>
      <c r="BJ42" s="536" t="str">
        <f>IF(BF42=AT25,BG42-BG41,"")</f>
        <v/>
      </c>
      <c r="BL42" s="571" t="s">
        <v>782</v>
      </c>
      <c r="BM42" s="585" t="s">
        <v>783</v>
      </c>
      <c r="BN42" s="573">
        <v>10</v>
      </c>
      <c r="BO42" s="574" t="s">
        <v>784</v>
      </c>
      <c r="BP42" s="575" t="s">
        <v>785</v>
      </c>
      <c r="BQ42" s="575"/>
      <c r="BR42" s="576" t="s">
        <v>163</v>
      </c>
      <c r="BS42" s="575" t="s">
        <v>786</v>
      </c>
      <c r="BT42" s="575" t="s">
        <v>787</v>
      </c>
      <c r="BU42" s="575" t="s">
        <v>788</v>
      </c>
      <c r="BV42" s="575" t="s">
        <v>789</v>
      </c>
      <c r="BW42" s="575" t="s">
        <v>790</v>
      </c>
      <c r="BX42" s="572"/>
      <c r="BY42" s="547"/>
      <c r="CA42" s="534">
        <v>34</v>
      </c>
      <c r="CB42" s="535">
        <f t="shared" si="3"/>
        <v>18.64</v>
      </c>
      <c r="CC42" s="535"/>
      <c r="CD42" s="535">
        <f t="shared" si="7"/>
        <v>0.53000000000000114</v>
      </c>
      <c r="CE42" s="536" t="str">
        <f>IF(CA42=BO25,CB42-CB41,"")</f>
        <v/>
      </c>
    </row>
    <row r="43" spans="1:83" x14ac:dyDescent="0.15">
      <c r="A43" s="577" t="s">
        <v>782</v>
      </c>
      <c r="B43" s="586" t="s">
        <v>153</v>
      </c>
      <c r="C43" s="579">
        <v>11</v>
      </c>
      <c r="D43" s="562" t="s">
        <v>157</v>
      </c>
      <c r="E43" s="518" t="s">
        <v>791</v>
      </c>
      <c r="F43" s="518"/>
      <c r="G43" s="553" t="s">
        <v>163</v>
      </c>
      <c r="H43" s="518" t="s">
        <v>792</v>
      </c>
      <c r="I43" s="518" t="s">
        <v>155</v>
      </c>
      <c r="J43" s="518" t="s">
        <v>793</v>
      </c>
      <c r="K43" s="518" t="s">
        <v>794</v>
      </c>
      <c r="L43" s="518" t="s">
        <v>795</v>
      </c>
      <c r="M43" s="578"/>
      <c r="N43" s="547"/>
      <c r="P43" s="534">
        <v>35</v>
      </c>
      <c r="Q43" s="535">
        <f t="shared" si="0"/>
        <v>153.4</v>
      </c>
      <c r="R43" s="535"/>
      <c r="S43" s="535">
        <f t="shared" si="4"/>
        <v>2.960000000000008</v>
      </c>
      <c r="T43" s="536" t="str">
        <f>IF(P43=D25,Q43-Q42,"")</f>
        <v/>
      </c>
      <c r="V43" s="577" t="s">
        <v>782</v>
      </c>
      <c r="W43" s="586" t="s">
        <v>153</v>
      </c>
      <c r="X43" s="579">
        <v>11</v>
      </c>
      <c r="Y43" s="562" t="s">
        <v>157</v>
      </c>
      <c r="Z43" s="518" t="s">
        <v>791</v>
      </c>
      <c r="AA43" s="518"/>
      <c r="AB43" s="553" t="s">
        <v>163</v>
      </c>
      <c r="AC43" s="518" t="s">
        <v>792</v>
      </c>
      <c r="AD43" s="518" t="s">
        <v>155</v>
      </c>
      <c r="AE43" s="518" t="s">
        <v>793</v>
      </c>
      <c r="AF43" s="518" t="s">
        <v>794</v>
      </c>
      <c r="AG43" s="518" t="s">
        <v>795</v>
      </c>
      <c r="AH43" s="578"/>
      <c r="AI43" s="547"/>
      <c r="AK43" s="534">
        <v>35</v>
      </c>
      <c r="AL43" s="535">
        <f t="shared" si="1"/>
        <v>8.8699999999999992</v>
      </c>
      <c r="AM43" s="535"/>
      <c r="AN43" s="535">
        <f t="shared" si="5"/>
        <v>0.12999999999999901</v>
      </c>
      <c r="AO43" s="536" t="str">
        <f>IF(AK43=Y25,AL43-AL42,"")</f>
        <v/>
      </c>
      <c r="AQ43" s="577" t="s">
        <v>782</v>
      </c>
      <c r="AR43" s="586" t="s">
        <v>153</v>
      </c>
      <c r="AS43" s="579">
        <v>11</v>
      </c>
      <c r="AT43" s="562" t="s">
        <v>157</v>
      </c>
      <c r="AU43" s="518" t="s">
        <v>791</v>
      </c>
      <c r="AV43" s="518"/>
      <c r="AW43" s="553" t="s">
        <v>163</v>
      </c>
      <c r="AX43" s="518" t="s">
        <v>792</v>
      </c>
      <c r="AY43" s="518" t="s">
        <v>155</v>
      </c>
      <c r="AZ43" s="518" t="s">
        <v>793</v>
      </c>
      <c r="BA43" s="518" t="s">
        <v>794</v>
      </c>
      <c r="BB43" s="518" t="s">
        <v>795</v>
      </c>
      <c r="BC43" s="578"/>
      <c r="BD43" s="547"/>
      <c r="BF43" s="534">
        <v>35</v>
      </c>
      <c r="BG43" s="535">
        <f t="shared" si="2"/>
        <v>24.2</v>
      </c>
      <c r="BH43" s="535"/>
      <c r="BI43" s="535">
        <f t="shared" si="6"/>
        <v>0.37000000000000099</v>
      </c>
      <c r="BJ43" s="536" t="str">
        <f>IF(BF43=AT25,BG43-BG42,"")</f>
        <v/>
      </c>
      <c r="BL43" s="577" t="s">
        <v>782</v>
      </c>
      <c r="BM43" s="586" t="s">
        <v>153</v>
      </c>
      <c r="BN43" s="579">
        <v>11</v>
      </c>
      <c r="BO43" s="562" t="s">
        <v>157</v>
      </c>
      <c r="BP43" s="518" t="s">
        <v>791</v>
      </c>
      <c r="BQ43" s="518"/>
      <c r="BR43" s="553" t="s">
        <v>163</v>
      </c>
      <c r="BS43" s="518" t="s">
        <v>792</v>
      </c>
      <c r="BT43" s="518" t="s">
        <v>155</v>
      </c>
      <c r="BU43" s="518" t="s">
        <v>793</v>
      </c>
      <c r="BV43" s="518" t="s">
        <v>794</v>
      </c>
      <c r="BW43" s="518" t="s">
        <v>795</v>
      </c>
      <c r="BX43" s="578"/>
      <c r="BY43" s="547"/>
      <c r="CA43" s="534">
        <v>35</v>
      </c>
      <c r="CB43" s="535">
        <f t="shared" si="3"/>
        <v>19.16</v>
      </c>
      <c r="CC43" s="535"/>
      <c r="CD43" s="535">
        <f t="shared" si="7"/>
        <v>0.51999999999999957</v>
      </c>
      <c r="CE43" s="536" t="str">
        <f>IF(CA43=BO25,CB43-CB42,"")</f>
        <v/>
      </c>
    </row>
    <row r="44" spans="1:83" x14ac:dyDescent="0.15">
      <c r="A44" s="577" t="s">
        <v>782</v>
      </c>
      <c r="B44" s="586" t="s">
        <v>796</v>
      </c>
      <c r="C44" s="579">
        <v>12</v>
      </c>
      <c r="D44" s="562" t="s">
        <v>157</v>
      </c>
      <c r="E44" s="518" t="s">
        <v>791</v>
      </c>
      <c r="F44" s="518"/>
      <c r="G44" s="553" t="s">
        <v>163</v>
      </c>
      <c r="H44" s="518" t="s">
        <v>792</v>
      </c>
      <c r="I44" s="518" t="s">
        <v>155</v>
      </c>
      <c r="J44" s="518" t="s">
        <v>793</v>
      </c>
      <c r="K44" s="518" t="s">
        <v>794</v>
      </c>
      <c r="L44" s="518" t="s">
        <v>795</v>
      </c>
      <c r="M44" s="578"/>
      <c r="N44" s="547"/>
      <c r="P44" s="534">
        <v>36</v>
      </c>
      <c r="Q44" s="535">
        <f t="shared" si="0"/>
        <v>156.24</v>
      </c>
      <c r="R44" s="535"/>
      <c r="S44" s="535">
        <f t="shared" si="4"/>
        <v>2.8400000000000034</v>
      </c>
      <c r="T44" s="536" t="str">
        <f>IF(P44=D25,Q44-Q43,"")</f>
        <v/>
      </c>
      <c r="V44" s="577" t="s">
        <v>782</v>
      </c>
      <c r="W44" s="586" t="s">
        <v>796</v>
      </c>
      <c r="X44" s="579">
        <v>12</v>
      </c>
      <c r="Y44" s="562" t="s">
        <v>157</v>
      </c>
      <c r="Z44" s="518" t="s">
        <v>791</v>
      </c>
      <c r="AA44" s="518"/>
      <c r="AB44" s="553" t="s">
        <v>163</v>
      </c>
      <c r="AC44" s="518" t="s">
        <v>792</v>
      </c>
      <c r="AD44" s="518" t="s">
        <v>155</v>
      </c>
      <c r="AE44" s="518" t="s">
        <v>793</v>
      </c>
      <c r="AF44" s="518" t="s">
        <v>794</v>
      </c>
      <c r="AG44" s="518" t="s">
        <v>795</v>
      </c>
      <c r="AH44" s="578"/>
      <c r="AI44" s="547"/>
      <c r="AK44" s="534">
        <v>36</v>
      </c>
      <c r="AL44" s="535">
        <f t="shared" si="1"/>
        <v>8.99</v>
      </c>
      <c r="AM44" s="535"/>
      <c r="AN44" s="535">
        <f t="shared" si="5"/>
        <v>0.12000000000000099</v>
      </c>
      <c r="AO44" s="536" t="str">
        <f>IF(AK44=Y25,AL44-AL43,"")</f>
        <v/>
      </c>
      <c r="AQ44" s="577" t="s">
        <v>782</v>
      </c>
      <c r="AR44" s="586" t="s">
        <v>796</v>
      </c>
      <c r="AS44" s="579">
        <v>12</v>
      </c>
      <c r="AT44" s="562" t="s">
        <v>157</v>
      </c>
      <c r="AU44" s="518" t="s">
        <v>791</v>
      </c>
      <c r="AV44" s="518"/>
      <c r="AW44" s="553" t="s">
        <v>163</v>
      </c>
      <c r="AX44" s="518" t="s">
        <v>792</v>
      </c>
      <c r="AY44" s="518" t="s">
        <v>155</v>
      </c>
      <c r="AZ44" s="518" t="s">
        <v>793</v>
      </c>
      <c r="BA44" s="518" t="s">
        <v>794</v>
      </c>
      <c r="BB44" s="518" t="s">
        <v>795</v>
      </c>
      <c r="BC44" s="578"/>
      <c r="BD44" s="547"/>
      <c r="BF44" s="534">
        <v>36</v>
      </c>
      <c r="BG44" s="535">
        <f t="shared" si="2"/>
        <v>24.55</v>
      </c>
      <c r="BH44" s="535"/>
      <c r="BI44" s="535">
        <f t="shared" si="6"/>
        <v>0.35000000000000142</v>
      </c>
      <c r="BJ44" s="536" t="str">
        <f>IF(BF44=AT25,BG44-BG43,"")</f>
        <v/>
      </c>
      <c r="BL44" s="577" t="s">
        <v>782</v>
      </c>
      <c r="BM44" s="586" t="s">
        <v>796</v>
      </c>
      <c r="BN44" s="579">
        <v>12</v>
      </c>
      <c r="BO44" s="562" t="s">
        <v>157</v>
      </c>
      <c r="BP44" s="518" t="s">
        <v>791</v>
      </c>
      <c r="BQ44" s="518"/>
      <c r="BR44" s="553" t="s">
        <v>163</v>
      </c>
      <c r="BS44" s="518" t="s">
        <v>792</v>
      </c>
      <c r="BT44" s="518" t="s">
        <v>155</v>
      </c>
      <c r="BU44" s="518" t="s">
        <v>793</v>
      </c>
      <c r="BV44" s="518" t="s">
        <v>794</v>
      </c>
      <c r="BW44" s="518" t="s">
        <v>795</v>
      </c>
      <c r="BX44" s="578"/>
      <c r="BY44" s="547"/>
      <c r="CA44" s="534">
        <v>36</v>
      </c>
      <c r="CB44" s="535">
        <f t="shared" si="3"/>
        <v>19.66</v>
      </c>
      <c r="CC44" s="535"/>
      <c r="CD44" s="535">
        <f t="shared" si="7"/>
        <v>0.5</v>
      </c>
      <c r="CE44" s="536" t="str">
        <f>IF(CA44=BO25,CB44-CB43,"")</f>
        <v/>
      </c>
    </row>
    <row r="45" spans="1:83" x14ac:dyDescent="0.15">
      <c r="A45" s="577" t="s">
        <v>782</v>
      </c>
      <c r="B45" s="586" t="s">
        <v>797</v>
      </c>
      <c r="C45" s="579">
        <v>13</v>
      </c>
      <c r="D45" s="562" t="s">
        <v>157</v>
      </c>
      <c r="E45" s="518" t="s">
        <v>791</v>
      </c>
      <c r="F45" s="518"/>
      <c r="G45" s="553" t="s">
        <v>163</v>
      </c>
      <c r="H45" s="518" t="s">
        <v>792</v>
      </c>
      <c r="I45" s="518" t="s">
        <v>155</v>
      </c>
      <c r="J45" s="518" t="s">
        <v>793</v>
      </c>
      <c r="K45" s="518" t="s">
        <v>794</v>
      </c>
      <c r="L45" s="518" t="s">
        <v>795</v>
      </c>
      <c r="M45" s="578"/>
      <c r="N45" s="547"/>
      <c r="P45" s="534">
        <v>37</v>
      </c>
      <c r="Q45" s="535">
        <f t="shared" si="0"/>
        <v>158.97999999999999</v>
      </c>
      <c r="R45" s="535"/>
      <c r="S45" s="535">
        <f t="shared" si="4"/>
        <v>2.7399999999999807</v>
      </c>
      <c r="T45" s="536" t="str">
        <f>IF(P45=D25,Q45-Q44,"")</f>
        <v/>
      </c>
      <c r="V45" s="577" t="s">
        <v>782</v>
      </c>
      <c r="W45" s="586" t="s">
        <v>797</v>
      </c>
      <c r="X45" s="579">
        <v>13</v>
      </c>
      <c r="Y45" s="562" t="s">
        <v>157</v>
      </c>
      <c r="Z45" s="518" t="s">
        <v>791</v>
      </c>
      <c r="AA45" s="518"/>
      <c r="AB45" s="553" t="s">
        <v>163</v>
      </c>
      <c r="AC45" s="518" t="s">
        <v>792</v>
      </c>
      <c r="AD45" s="518" t="s">
        <v>155</v>
      </c>
      <c r="AE45" s="518" t="s">
        <v>793</v>
      </c>
      <c r="AF45" s="518" t="s">
        <v>794</v>
      </c>
      <c r="AG45" s="518" t="s">
        <v>795</v>
      </c>
      <c r="AH45" s="578"/>
      <c r="AI45" s="547"/>
      <c r="AK45" s="534">
        <v>37</v>
      </c>
      <c r="AL45" s="535">
        <f t="shared" si="1"/>
        <v>9.11</v>
      </c>
      <c r="AM45" s="535"/>
      <c r="AN45" s="535">
        <f t="shared" si="5"/>
        <v>0.11999999999999922</v>
      </c>
      <c r="AO45" s="536" t="str">
        <f>IF(AK45=Y25,AL45-AL44,"")</f>
        <v/>
      </c>
      <c r="AQ45" s="577" t="s">
        <v>782</v>
      </c>
      <c r="AR45" s="586" t="s">
        <v>797</v>
      </c>
      <c r="AS45" s="579">
        <v>13</v>
      </c>
      <c r="AT45" s="562" t="s">
        <v>157</v>
      </c>
      <c r="AU45" s="518" t="s">
        <v>791</v>
      </c>
      <c r="AV45" s="518"/>
      <c r="AW45" s="553" t="s">
        <v>163</v>
      </c>
      <c r="AX45" s="518" t="s">
        <v>792</v>
      </c>
      <c r="AY45" s="518" t="s">
        <v>155</v>
      </c>
      <c r="AZ45" s="518" t="s">
        <v>793</v>
      </c>
      <c r="BA45" s="518" t="s">
        <v>794</v>
      </c>
      <c r="BB45" s="518" t="s">
        <v>795</v>
      </c>
      <c r="BC45" s="578"/>
      <c r="BD45" s="547"/>
      <c r="BF45" s="534">
        <v>37</v>
      </c>
      <c r="BG45" s="535">
        <f t="shared" si="2"/>
        <v>24.89</v>
      </c>
      <c r="BH45" s="535"/>
      <c r="BI45" s="535">
        <f t="shared" si="6"/>
        <v>0.33999999999999986</v>
      </c>
      <c r="BJ45" s="536" t="str">
        <f>IF(BF45=AT25,BG45-BG44,"")</f>
        <v/>
      </c>
      <c r="BL45" s="577" t="s">
        <v>782</v>
      </c>
      <c r="BM45" s="586" t="s">
        <v>797</v>
      </c>
      <c r="BN45" s="579">
        <v>13</v>
      </c>
      <c r="BO45" s="562" t="s">
        <v>157</v>
      </c>
      <c r="BP45" s="518" t="s">
        <v>791</v>
      </c>
      <c r="BQ45" s="518"/>
      <c r="BR45" s="553" t="s">
        <v>163</v>
      </c>
      <c r="BS45" s="518" t="s">
        <v>792</v>
      </c>
      <c r="BT45" s="518" t="s">
        <v>155</v>
      </c>
      <c r="BU45" s="518" t="s">
        <v>793</v>
      </c>
      <c r="BV45" s="518" t="s">
        <v>794</v>
      </c>
      <c r="BW45" s="518" t="s">
        <v>795</v>
      </c>
      <c r="BX45" s="578"/>
      <c r="BY45" s="547"/>
      <c r="CA45" s="534">
        <v>37</v>
      </c>
      <c r="CB45" s="535">
        <f t="shared" si="3"/>
        <v>20.149999999999999</v>
      </c>
      <c r="CC45" s="535"/>
      <c r="CD45" s="535">
        <f t="shared" si="7"/>
        <v>0.48999999999999844</v>
      </c>
      <c r="CE45" s="536" t="str">
        <f>IF(CA45=BO25,CB45-CB44,"")</f>
        <v/>
      </c>
    </row>
    <row r="46" spans="1:83" x14ac:dyDescent="0.15">
      <c r="A46" s="577" t="s">
        <v>782</v>
      </c>
      <c r="B46" s="586" t="s">
        <v>798</v>
      </c>
      <c r="C46" s="579">
        <v>14</v>
      </c>
      <c r="D46" s="562" t="s">
        <v>157</v>
      </c>
      <c r="E46" s="518" t="s">
        <v>791</v>
      </c>
      <c r="F46" s="518"/>
      <c r="G46" s="553" t="s">
        <v>163</v>
      </c>
      <c r="H46" s="518" t="s">
        <v>792</v>
      </c>
      <c r="I46" s="518" t="s">
        <v>155</v>
      </c>
      <c r="J46" s="518" t="s">
        <v>793</v>
      </c>
      <c r="K46" s="518" t="s">
        <v>794</v>
      </c>
      <c r="L46" s="518" t="s">
        <v>795</v>
      </c>
      <c r="M46" s="578"/>
      <c r="N46" s="547"/>
      <c r="P46" s="534">
        <v>38</v>
      </c>
      <c r="Q46" s="535">
        <f t="shared" si="0"/>
        <v>161.63</v>
      </c>
      <c r="R46" s="535"/>
      <c r="S46" s="535">
        <f t="shared" si="4"/>
        <v>2.6500000000000057</v>
      </c>
      <c r="T46" s="536" t="str">
        <f>IF(P46=D25,Q46-Q45,"")</f>
        <v/>
      </c>
      <c r="V46" s="577" t="s">
        <v>782</v>
      </c>
      <c r="W46" s="586" t="s">
        <v>798</v>
      </c>
      <c r="X46" s="579">
        <v>14</v>
      </c>
      <c r="Y46" s="562" t="s">
        <v>157</v>
      </c>
      <c r="Z46" s="518" t="s">
        <v>791</v>
      </c>
      <c r="AA46" s="518"/>
      <c r="AB46" s="553" t="s">
        <v>163</v>
      </c>
      <c r="AC46" s="518" t="s">
        <v>792</v>
      </c>
      <c r="AD46" s="518" t="s">
        <v>155</v>
      </c>
      <c r="AE46" s="518" t="s">
        <v>793</v>
      </c>
      <c r="AF46" s="518" t="s">
        <v>794</v>
      </c>
      <c r="AG46" s="518" t="s">
        <v>795</v>
      </c>
      <c r="AH46" s="578"/>
      <c r="AI46" s="547"/>
      <c r="AK46" s="534">
        <v>38</v>
      </c>
      <c r="AL46" s="535">
        <f t="shared" si="1"/>
        <v>9.23</v>
      </c>
      <c r="AM46" s="535"/>
      <c r="AN46" s="535">
        <f t="shared" si="5"/>
        <v>0.12000000000000099</v>
      </c>
      <c r="AO46" s="536" t="str">
        <f>IF(AK46=Y25,AL46-AL45,"")</f>
        <v/>
      </c>
      <c r="AQ46" s="577" t="s">
        <v>782</v>
      </c>
      <c r="AR46" s="586" t="s">
        <v>798</v>
      </c>
      <c r="AS46" s="579">
        <v>14</v>
      </c>
      <c r="AT46" s="562" t="s">
        <v>157</v>
      </c>
      <c r="AU46" s="518" t="s">
        <v>791</v>
      </c>
      <c r="AV46" s="518"/>
      <c r="AW46" s="553" t="s">
        <v>163</v>
      </c>
      <c r="AX46" s="518" t="s">
        <v>792</v>
      </c>
      <c r="AY46" s="518" t="s">
        <v>155</v>
      </c>
      <c r="AZ46" s="518" t="s">
        <v>793</v>
      </c>
      <c r="BA46" s="518" t="s">
        <v>794</v>
      </c>
      <c r="BB46" s="518" t="s">
        <v>795</v>
      </c>
      <c r="BC46" s="578"/>
      <c r="BD46" s="547"/>
      <c r="BF46" s="534">
        <v>38</v>
      </c>
      <c r="BG46" s="535">
        <f t="shared" si="2"/>
        <v>25.22</v>
      </c>
      <c r="BH46" s="535"/>
      <c r="BI46" s="535">
        <f t="shared" si="6"/>
        <v>0.32999999999999829</v>
      </c>
      <c r="BJ46" s="536" t="str">
        <f>IF(BF46=AT25,BG46-BG45,"")</f>
        <v/>
      </c>
      <c r="BL46" s="577" t="s">
        <v>782</v>
      </c>
      <c r="BM46" s="586" t="s">
        <v>798</v>
      </c>
      <c r="BN46" s="579">
        <v>14</v>
      </c>
      <c r="BO46" s="562" t="s">
        <v>157</v>
      </c>
      <c r="BP46" s="518" t="s">
        <v>791</v>
      </c>
      <c r="BQ46" s="518"/>
      <c r="BR46" s="553" t="s">
        <v>163</v>
      </c>
      <c r="BS46" s="518" t="s">
        <v>792</v>
      </c>
      <c r="BT46" s="518" t="s">
        <v>155</v>
      </c>
      <c r="BU46" s="518" t="s">
        <v>793</v>
      </c>
      <c r="BV46" s="518" t="s">
        <v>794</v>
      </c>
      <c r="BW46" s="518" t="s">
        <v>795</v>
      </c>
      <c r="BX46" s="578"/>
      <c r="BY46" s="547"/>
      <c r="CA46" s="534">
        <v>38</v>
      </c>
      <c r="CB46" s="535">
        <f t="shared" si="3"/>
        <v>20.62</v>
      </c>
      <c r="CC46" s="535"/>
      <c r="CD46" s="535">
        <f t="shared" si="7"/>
        <v>0.47000000000000242</v>
      </c>
      <c r="CE46" s="536" t="str">
        <f>IF(CA46=BO25,CB46-CB45,"")</f>
        <v/>
      </c>
    </row>
    <row r="47" spans="1:83" x14ac:dyDescent="0.15">
      <c r="A47" s="577" t="s">
        <v>782</v>
      </c>
      <c r="B47" s="586" t="s">
        <v>799</v>
      </c>
      <c r="C47" s="579">
        <v>15</v>
      </c>
      <c r="D47" s="562" t="s">
        <v>157</v>
      </c>
      <c r="E47" s="518" t="s">
        <v>791</v>
      </c>
      <c r="F47" s="518"/>
      <c r="G47" s="553" t="s">
        <v>163</v>
      </c>
      <c r="H47" s="518" t="s">
        <v>792</v>
      </c>
      <c r="I47" s="518" t="s">
        <v>155</v>
      </c>
      <c r="J47" s="518" t="s">
        <v>793</v>
      </c>
      <c r="K47" s="518" t="s">
        <v>794</v>
      </c>
      <c r="L47" s="518" t="s">
        <v>795</v>
      </c>
      <c r="M47" s="578"/>
      <c r="N47" s="547"/>
      <c r="P47" s="534">
        <v>39</v>
      </c>
      <c r="Q47" s="535">
        <f t="shared" si="0"/>
        <v>164.18</v>
      </c>
      <c r="R47" s="535"/>
      <c r="S47" s="535">
        <f t="shared" si="4"/>
        <v>2.5500000000000114</v>
      </c>
      <c r="T47" s="536" t="str">
        <f>IF(P47=D25,Q47-Q46,"")</f>
        <v/>
      </c>
      <c r="V47" s="577" t="s">
        <v>782</v>
      </c>
      <c r="W47" s="586" t="s">
        <v>799</v>
      </c>
      <c r="X47" s="579">
        <v>15</v>
      </c>
      <c r="Y47" s="562" t="s">
        <v>157</v>
      </c>
      <c r="Z47" s="518" t="s">
        <v>791</v>
      </c>
      <c r="AA47" s="518"/>
      <c r="AB47" s="553" t="s">
        <v>163</v>
      </c>
      <c r="AC47" s="518" t="s">
        <v>792</v>
      </c>
      <c r="AD47" s="518" t="s">
        <v>155</v>
      </c>
      <c r="AE47" s="518" t="s">
        <v>793</v>
      </c>
      <c r="AF47" s="518" t="s">
        <v>794</v>
      </c>
      <c r="AG47" s="518" t="s">
        <v>795</v>
      </c>
      <c r="AH47" s="578"/>
      <c r="AI47" s="547"/>
      <c r="AK47" s="534">
        <v>39</v>
      </c>
      <c r="AL47" s="535">
        <f t="shared" si="1"/>
        <v>9.34</v>
      </c>
      <c r="AM47" s="535"/>
      <c r="AN47" s="535">
        <f t="shared" si="5"/>
        <v>0.10999999999999943</v>
      </c>
      <c r="AO47" s="536" t="str">
        <f>IF(AK47=Y25,AL47-AL46,"")</f>
        <v/>
      </c>
      <c r="AQ47" s="577" t="s">
        <v>782</v>
      </c>
      <c r="AR47" s="586" t="s">
        <v>799</v>
      </c>
      <c r="AS47" s="579">
        <v>15</v>
      </c>
      <c r="AT47" s="562" t="s">
        <v>157</v>
      </c>
      <c r="AU47" s="518" t="s">
        <v>791</v>
      </c>
      <c r="AV47" s="518"/>
      <c r="AW47" s="553" t="s">
        <v>163</v>
      </c>
      <c r="AX47" s="518" t="s">
        <v>792</v>
      </c>
      <c r="AY47" s="518" t="s">
        <v>155</v>
      </c>
      <c r="AZ47" s="518" t="s">
        <v>793</v>
      </c>
      <c r="BA47" s="518" t="s">
        <v>794</v>
      </c>
      <c r="BB47" s="518" t="s">
        <v>795</v>
      </c>
      <c r="BC47" s="578"/>
      <c r="BD47" s="547"/>
      <c r="BF47" s="534">
        <v>39</v>
      </c>
      <c r="BG47" s="535">
        <f t="shared" si="2"/>
        <v>25.53</v>
      </c>
      <c r="BH47" s="535"/>
      <c r="BI47" s="535">
        <f t="shared" si="6"/>
        <v>0.31000000000000227</v>
      </c>
      <c r="BJ47" s="536" t="str">
        <f>IF(BF47=AT25,BG47-BG46,"")</f>
        <v/>
      </c>
      <c r="BL47" s="577" t="s">
        <v>782</v>
      </c>
      <c r="BM47" s="586" t="s">
        <v>799</v>
      </c>
      <c r="BN47" s="579">
        <v>15</v>
      </c>
      <c r="BO47" s="562" t="s">
        <v>157</v>
      </c>
      <c r="BP47" s="518" t="s">
        <v>791</v>
      </c>
      <c r="BQ47" s="518"/>
      <c r="BR47" s="553" t="s">
        <v>163</v>
      </c>
      <c r="BS47" s="518" t="s">
        <v>792</v>
      </c>
      <c r="BT47" s="518" t="s">
        <v>155</v>
      </c>
      <c r="BU47" s="518" t="s">
        <v>793</v>
      </c>
      <c r="BV47" s="518" t="s">
        <v>794</v>
      </c>
      <c r="BW47" s="518" t="s">
        <v>795</v>
      </c>
      <c r="BX47" s="578"/>
      <c r="BY47" s="547"/>
      <c r="CA47" s="534">
        <v>39</v>
      </c>
      <c r="CB47" s="535">
        <f t="shared" si="3"/>
        <v>21.08</v>
      </c>
      <c r="CC47" s="535"/>
      <c r="CD47" s="535">
        <f t="shared" si="7"/>
        <v>0.4599999999999973</v>
      </c>
      <c r="CE47" s="536" t="str">
        <f>IF(CA47=BO25,CB47-CB46,"")</f>
        <v/>
      </c>
    </row>
    <row r="48" spans="1:83" x14ac:dyDescent="0.15">
      <c r="A48" s="580" t="s">
        <v>782</v>
      </c>
      <c r="B48" s="587" t="s">
        <v>800</v>
      </c>
      <c r="C48" s="582">
        <v>16</v>
      </c>
      <c r="D48" s="583" t="s">
        <v>157</v>
      </c>
      <c r="E48" s="584" t="s">
        <v>791</v>
      </c>
      <c r="F48" s="584"/>
      <c r="G48" s="526" t="s">
        <v>163</v>
      </c>
      <c r="H48" s="584" t="s">
        <v>792</v>
      </c>
      <c r="I48" s="584" t="s">
        <v>155</v>
      </c>
      <c r="J48" s="584" t="s">
        <v>793</v>
      </c>
      <c r="K48" s="584" t="s">
        <v>794</v>
      </c>
      <c r="L48" s="584" t="s">
        <v>795</v>
      </c>
      <c r="M48" s="581"/>
      <c r="N48" s="547"/>
      <c r="P48" s="534">
        <v>40</v>
      </c>
      <c r="Q48" s="535">
        <f t="shared" si="0"/>
        <v>166.64</v>
      </c>
      <c r="R48" s="535"/>
      <c r="S48" s="535">
        <f t="shared" si="4"/>
        <v>2.4599999999999795</v>
      </c>
      <c r="T48" s="536" t="str">
        <f>IF(P48=D25,Q48-Q47,"")</f>
        <v/>
      </c>
      <c r="V48" s="580" t="s">
        <v>782</v>
      </c>
      <c r="W48" s="587" t="s">
        <v>800</v>
      </c>
      <c r="X48" s="582">
        <v>16</v>
      </c>
      <c r="Y48" s="583" t="s">
        <v>157</v>
      </c>
      <c r="Z48" s="584" t="s">
        <v>791</v>
      </c>
      <c r="AA48" s="584"/>
      <c r="AB48" s="526" t="s">
        <v>163</v>
      </c>
      <c r="AC48" s="584" t="s">
        <v>792</v>
      </c>
      <c r="AD48" s="584" t="s">
        <v>155</v>
      </c>
      <c r="AE48" s="584" t="s">
        <v>793</v>
      </c>
      <c r="AF48" s="584" t="s">
        <v>794</v>
      </c>
      <c r="AG48" s="584" t="s">
        <v>795</v>
      </c>
      <c r="AH48" s="581"/>
      <c r="AI48" s="547"/>
      <c r="AK48" s="534">
        <v>40</v>
      </c>
      <c r="AL48" s="535">
        <f t="shared" si="1"/>
        <v>9.4499999999999993</v>
      </c>
      <c r="AM48" s="535"/>
      <c r="AN48" s="535">
        <f t="shared" si="5"/>
        <v>0.10999999999999943</v>
      </c>
      <c r="AO48" s="536" t="str">
        <f>IF(AK48=Y25,AL48-AL47,"")</f>
        <v/>
      </c>
      <c r="AQ48" s="580" t="s">
        <v>782</v>
      </c>
      <c r="AR48" s="587" t="s">
        <v>800</v>
      </c>
      <c r="AS48" s="582">
        <v>16</v>
      </c>
      <c r="AT48" s="583" t="s">
        <v>157</v>
      </c>
      <c r="AU48" s="584" t="s">
        <v>791</v>
      </c>
      <c r="AV48" s="584"/>
      <c r="AW48" s="526" t="s">
        <v>163</v>
      </c>
      <c r="AX48" s="584" t="s">
        <v>792</v>
      </c>
      <c r="AY48" s="584" t="s">
        <v>155</v>
      </c>
      <c r="AZ48" s="584" t="s">
        <v>793</v>
      </c>
      <c r="BA48" s="584" t="s">
        <v>794</v>
      </c>
      <c r="BB48" s="584" t="s">
        <v>795</v>
      </c>
      <c r="BC48" s="581"/>
      <c r="BD48" s="547"/>
      <c r="BF48" s="534">
        <v>40</v>
      </c>
      <c r="BG48" s="535">
        <f t="shared" si="2"/>
        <v>25.83</v>
      </c>
      <c r="BH48" s="535"/>
      <c r="BI48" s="535">
        <f t="shared" si="6"/>
        <v>0.29999999999999716</v>
      </c>
      <c r="BJ48" s="536" t="str">
        <f>IF(BF48=AT25,BG48-BG47,"")</f>
        <v/>
      </c>
      <c r="BL48" s="580" t="s">
        <v>782</v>
      </c>
      <c r="BM48" s="587" t="s">
        <v>800</v>
      </c>
      <c r="BN48" s="582">
        <v>16</v>
      </c>
      <c r="BO48" s="583" t="s">
        <v>157</v>
      </c>
      <c r="BP48" s="584" t="s">
        <v>791</v>
      </c>
      <c r="BQ48" s="584"/>
      <c r="BR48" s="526" t="s">
        <v>163</v>
      </c>
      <c r="BS48" s="584" t="s">
        <v>792</v>
      </c>
      <c r="BT48" s="584" t="s">
        <v>155</v>
      </c>
      <c r="BU48" s="584" t="s">
        <v>793</v>
      </c>
      <c r="BV48" s="584" t="s">
        <v>794</v>
      </c>
      <c r="BW48" s="584" t="s">
        <v>795</v>
      </c>
      <c r="BX48" s="581"/>
      <c r="BY48" s="547"/>
      <c r="CA48" s="534">
        <v>40</v>
      </c>
      <c r="CB48" s="535">
        <f t="shared" si="3"/>
        <v>21.53</v>
      </c>
      <c r="CC48" s="535"/>
      <c r="CD48" s="535">
        <f t="shared" si="7"/>
        <v>0.45000000000000284</v>
      </c>
      <c r="CE48" s="536" t="str">
        <f>IF(CA48=BO25,CB48-CB47,"")</f>
        <v/>
      </c>
    </row>
    <row r="49" spans="1:83" x14ac:dyDescent="0.15">
      <c r="A49" s="562" t="s">
        <v>139</v>
      </c>
      <c r="B49" s="578" t="s">
        <v>801</v>
      </c>
      <c r="C49" s="573">
        <v>17</v>
      </c>
      <c r="D49" s="574" t="s">
        <v>802</v>
      </c>
      <c r="E49" s="575" t="s">
        <v>803</v>
      </c>
      <c r="F49" s="575"/>
      <c r="G49" s="576" t="s">
        <v>163</v>
      </c>
      <c r="H49" s="575" t="s">
        <v>155</v>
      </c>
      <c r="I49" s="575" t="s">
        <v>804</v>
      </c>
      <c r="J49" s="575" t="s">
        <v>794</v>
      </c>
      <c r="K49" s="575" t="s">
        <v>795</v>
      </c>
      <c r="L49" s="575" t="s">
        <v>772</v>
      </c>
      <c r="M49" s="572"/>
      <c r="N49" s="547"/>
      <c r="P49" s="534">
        <v>41</v>
      </c>
      <c r="Q49" s="535">
        <f t="shared" si="0"/>
        <v>169.02</v>
      </c>
      <c r="R49" s="535"/>
      <c r="S49" s="535">
        <f t="shared" si="4"/>
        <v>2.3800000000000239</v>
      </c>
      <c r="T49" s="536" t="str">
        <f>IF(P49=D25,Q49-Q48,"")</f>
        <v/>
      </c>
      <c r="V49" s="562" t="s">
        <v>139</v>
      </c>
      <c r="W49" s="578" t="s">
        <v>801</v>
      </c>
      <c r="X49" s="573">
        <v>17</v>
      </c>
      <c r="Y49" s="574" t="s">
        <v>802</v>
      </c>
      <c r="Z49" s="575" t="s">
        <v>803</v>
      </c>
      <c r="AA49" s="575"/>
      <c r="AB49" s="576" t="s">
        <v>163</v>
      </c>
      <c r="AC49" s="575" t="s">
        <v>155</v>
      </c>
      <c r="AD49" s="575" t="s">
        <v>804</v>
      </c>
      <c r="AE49" s="575" t="s">
        <v>794</v>
      </c>
      <c r="AF49" s="575" t="s">
        <v>795</v>
      </c>
      <c r="AG49" s="575" t="s">
        <v>772</v>
      </c>
      <c r="AH49" s="572"/>
      <c r="AI49" s="547"/>
      <c r="AK49" s="534">
        <v>41</v>
      </c>
      <c r="AL49" s="535">
        <f t="shared" si="1"/>
        <v>9.5500000000000007</v>
      </c>
      <c r="AM49" s="535"/>
      <c r="AN49" s="535">
        <f t="shared" si="5"/>
        <v>0.10000000000000142</v>
      </c>
      <c r="AO49" s="536" t="str">
        <f>IF(AK49=Y25,AL49-AL48,"")</f>
        <v/>
      </c>
      <c r="AQ49" s="562" t="s">
        <v>139</v>
      </c>
      <c r="AR49" s="578" t="s">
        <v>801</v>
      </c>
      <c r="AS49" s="573">
        <v>17</v>
      </c>
      <c r="AT49" s="574" t="s">
        <v>802</v>
      </c>
      <c r="AU49" s="575" t="s">
        <v>803</v>
      </c>
      <c r="AV49" s="575"/>
      <c r="AW49" s="576" t="s">
        <v>163</v>
      </c>
      <c r="AX49" s="575" t="s">
        <v>155</v>
      </c>
      <c r="AY49" s="575" t="s">
        <v>804</v>
      </c>
      <c r="AZ49" s="575" t="s">
        <v>794</v>
      </c>
      <c r="BA49" s="575" t="s">
        <v>795</v>
      </c>
      <c r="BB49" s="575" t="s">
        <v>772</v>
      </c>
      <c r="BC49" s="572"/>
      <c r="BD49" s="547"/>
      <c r="BF49" s="534">
        <v>41</v>
      </c>
      <c r="BG49" s="535">
        <f t="shared" si="2"/>
        <v>26.12</v>
      </c>
      <c r="BH49" s="535"/>
      <c r="BI49" s="535">
        <f t="shared" si="6"/>
        <v>0.2900000000000027</v>
      </c>
      <c r="BJ49" s="536" t="str">
        <f>IF(BF49=AT25,BG49-BG48,"")</f>
        <v/>
      </c>
      <c r="BL49" s="562" t="s">
        <v>139</v>
      </c>
      <c r="BM49" s="578" t="s">
        <v>801</v>
      </c>
      <c r="BN49" s="573">
        <v>17</v>
      </c>
      <c r="BO49" s="574" t="s">
        <v>802</v>
      </c>
      <c r="BP49" s="575" t="s">
        <v>803</v>
      </c>
      <c r="BQ49" s="575"/>
      <c r="BR49" s="576" t="s">
        <v>163</v>
      </c>
      <c r="BS49" s="575" t="s">
        <v>155</v>
      </c>
      <c r="BT49" s="575" t="s">
        <v>804</v>
      </c>
      <c r="BU49" s="575" t="s">
        <v>794</v>
      </c>
      <c r="BV49" s="575" t="s">
        <v>795</v>
      </c>
      <c r="BW49" s="575" t="s">
        <v>772</v>
      </c>
      <c r="BX49" s="572"/>
      <c r="BY49" s="547"/>
      <c r="CA49" s="534">
        <v>41</v>
      </c>
      <c r="CB49" s="535">
        <f t="shared" si="3"/>
        <v>21.96</v>
      </c>
      <c r="CC49" s="535"/>
      <c r="CD49" s="535">
        <f t="shared" si="7"/>
        <v>0.42999999999999972</v>
      </c>
      <c r="CE49" s="536" t="str">
        <f>IF(CA49=BO25,CB49-CB48,"")</f>
        <v/>
      </c>
    </row>
    <row r="50" spans="1:83" x14ac:dyDescent="0.15">
      <c r="A50" s="562" t="s">
        <v>139</v>
      </c>
      <c r="B50" s="578" t="s">
        <v>805</v>
      </c>
      <c r="C50" s="579">
        <v>18</v>
      </c>
      <c r="D50" s="562" t="s">
        <v>802</v>
      </c>
      <c r="E50" s="518" t="s">
        <v>803</v>
      </c>
      <c r="F50" s="518"/>
      <c r="G50" s="553" t="s">
        <v>163</v>
      </c>
      <c r="H50" s="518" t="s">
        <v>155</v>
      </c>
      <c r="I50" s="518" t="s">
        <v>804</v>
      </c>
      <c r="J50" s="518" t="s">
        <v>794</v>
      </c>
      <c r="K50" s="518" t="s">
        <v>795</v>
      </c>
      <c r="L50" s="518" t="s">
        <v>772</v>
      </c>
      <c r="M50" s="578"/>
      <c r="N50" s="547"/>
      <c r="P50" s="534">
        <v>42</v>
      </c>
      <c r="Q50" s="535">
        <f t="shared" si="0"/>
        <v>171.32</v>
      </c>
      <c r="R50" s="535"/>
      <c r="S50" s="535">
        <f t="shared" si="4"/>
        <v>2.2999999999999829</v>
      </c>
      <c r="T50" s="536" t="str">
        <f>IF(P50=D25,Q50-Q49,"")</f>
        <v/>
      </c>
      <c r="V50" s="562" t="s">
        <v>139</v>
      </c>
      <c r="W50" s="578" t="s">
        <v>805</v>
      </c>
      <c r="X50" s="579">
        <v>18</v>
      </c>
      <c r="Y50" s="562" t="s">
        <v>802</v>
      </c>
      <c r="Z50" s="518" t="s">
        <v>803</v>
      </c>
      <c r="AA50" s="518"/>
      <c r="AB50" s="553" t="s">
        <v>163</v>
      </c>
      <c r="AC50" s="518" t="s">
        <v>155</v>
      </c>
      <c r="AD50" s="518" t="s">
        <v>804</v>
      </c>
      <c r="AE50" s="518" t="s">
        <v>794</v>
      </c>
      <c r="AF50" s="518" t="s">
        <v>795</v>
      </c>
      <c r="AG50" s="518" t="s">
        <v>772</v>
      </c>
      <c r="AH50" s="578"/>
      <c r="AI50" s="547"/>
      <c r="AK50" s="534">
        <v>42</v>
      </c>
      <c r="AL50" s="535">
        <f t="shared" si="1"/>
        <v>9.65</v>
      </c>
      <c r="AM50" s="535"/>
      <c r="AN50" s="535">
        <f t="shared" si="5"/>
        <v>9.9999999999999645E-2</v>
      </c>
      <c r="AO50" s="536" t="str">
        <f>IF(AK50=Y25,AL50-AL49,"")</f>
        <v/>
      </c>
      <c r="AQ50" s="562" t="s">
        <v>139</v>
      </c>
      <c r="AR50" s="578" t="s">
        <v>805</v>
      </c>
      <c r="AS50" s="579">
        <v>18</v>
      </c>
      <c r="AT50" s="562" t="s">
        <v>802</v>
      </c>
      <c r="AU50" s="518" t="s">
        <v>803</v>
      </c>
      <c r="AV50" s="518"/>
      <c r="AW50" s="553" t="s">
        <v>163</v>
      </c>
      <c r="AX50" s="518" t="s">
        <v>155</v>
      </c>
      <c r="AY50" s="518" t="s">
        <v>804</v>
      </c>
      <c r="AZ50" s="518" t="s">
        <v>794</v>
      </c>
      <c r="BA50" s="518" t="s">
        <v>795</v>
      </c>
      <c r="BB50" s="518" t="s">
        <v>772</v>
      </c>
      <c r="BC50" s="578"/>
      <c r="BD50" s="547"/>
      <c r="BF50" s="534">
        <v>42</v>
      </c>
      <c r="BG50" s="535">
        <f t="shared" si="2"/>
        <v>26.4</v>
      </c>
      <c r="BH50" s="535"/>
      <c r="BI50" s="535">
        <f t="shared" si="6"/>
        <v>0.27999999999999758</v>
      </c>
      <c r="BJ50" s="536" t="str">
        <f>IF(BF50=AT25,BG50-BG49,"")</f>
        <v/>
      </c>
      <c r="BL50" s="562" t="s">
        <v>139</v>
      </c>
      <c r="BM50" s="578" t="s">
        <v>805</v>
      </c>
      <c r="BN50" s="579">
        <v>18</v>
      </c>
      <c r="BO50" s="562" t="s">
        <v>802</v>
      </c>
      <c r="BP50" s="518" t="s">
        <v>803</v>
      </c>
      <c r="BQ50" s="518"/>
      <c r="BR50" s="553" t="s">
        <v>163</v>
      </c>
      <c r="BS50" s="518" t="s">
        <v>155</v>
      </c>
      <c r="BT50" s="518" t="s">
        <v>804</v>
      </c>
      <c r="BU50" s="518" t="s">
        <v>794</v>
      </c>
      <c r="BV50" s="518" t="s">
        <v>795</v>
      </c>
      <c r="BW50" s="518" t="s">
        <v>772</v>
      </c>
      <c r="BX50" s="578"/>
      <c r="BY50" s="547"/>
      <c r="CA50" s="534">
        <v>42</v>
      </c>
      <c r="CB50" s="535">
        <f t="shared" si="3"/>
        <v>22.38</v>
      </c>
      <c r="CC50" s="535"/>
      <c r="CD50" s="535">
        <f t="shared" si="7"/>
        <v>0.41999999999999815</v>
      </c>
      <c r="CE50" s="536" t="str">
        <f>IF(CA50=BO25,CB50-CB49,"")</f>
        <v/>
      </c>
    </row>
    <row r="51" spans="1:83" x14ac:dyDescent="0.15">
      <c r="A51" s="562" t="s">
        <v>139</v>
      </c>
      <c r="B51" s="578" t="s">
        <v>806</v>
      </c>
      <c r="C51" s="579">
        <v>19</v>
      </c>
      <c r="D51" s="562" t="s">
        <v>802</v>
      </c>
      <c r="E51" s="518" t="s">
        <v>803</v>
      </c>
      <c r="F51" s="518"/>
      <c r="G51" s="553" t="s">
        <v>163</v>
      </c>
      <c r="H51" s="518" t="s">
        <v>155</v>
      </c>
      <c r="I51" s="518" t="s">
        <v>804</v>
      </c>
      <c r="J51" s="518" t="s">
        <v>794</v>
      </c>
      <c r="K51" s="518" t="s">
        <v>795</v>
      </c>
      <c r="L51" s="518" t="s">
        <v>772</v>
      </c>
      <c r="M51" s="578"/>
      <c r="N51" s="547"/>
      <c r="P51" s="534">
        <v>43</v>
      </c>
      <c r="Q51" s="535">
        <f t="shared" si="0"/>
        <v>173.55</v>
      </c>
      <c r="R51" s="535"/>
      <c r="S51" s="535">
        <f t="shared" si="4"/>
        <v>2.2300000000000182</v>
      </c>
      <c r="T51" s="536" t="str">
        <f>IF(P51=D25,Q51-Q50,"")</f>
        <v/>
      </c>
      <c r="V51" s="562" t="s">
        <v>139</v>
      </c>
      <c r="W51" s="578" t="s">
        <v>806</v>
      </c>
      <c r="X51" s="579">
        <v>19</v>
      </c>
      <c r="Y51" s="562" t="s">
        <v>802</v>
      </c>
      <c r="Z51" s="518" t="s">
        <v>803</v>
      </c>
      <c r="AA51" s="518"/>
      <c r="AB51" s="553" t="s">
        <v>163</v>
      </c>
      <c r="AC51" s="518" t="s">
        <v>155</v>
      </c>
      <c r="AD51" s="518" t="s">
        <v>804</v>
      </c>
      <c r="AE51" s="518" t="s">
        <v>794</v>
      </c>
      <c r="AF51" s="518" t="s">
        <v>795</v>
      </c>
      <c r="AG51" s="518" t="s">
        <v>772</v>
      </c>
      <c r="AH51" s="578"/>
      <c r="AI51" s="547"/>
      <c r="AK51" s="534">
        <v>43</v>
      </c>
      <c r="AL51" s="535">
        <f t="shared" si="1"/>
        <v>9.75</v>
      </c>
      <c r="AM51" s="535"/>
      <c r="AN51" s="535">
        <f t="shared" si="5"/>
        <v>9.9999999999999645E-2</v>
      </c>
      <c r="AO51" s="536" t="str">
        <f>IF(AK51=Y25,AL51-AL50,"")</f>
        <v/>
      </c>
      <c r="AQ51" s="562" t="s">
        <v>139</v>
      </c>
      <c r="AR51" s="578" t="s">
        <v>806</v>
      </c>
      <c r="AS51" s="579">
        <v>19</v>
      </c>
      <c r="AT51" s="562" t="s">
        <v>802</v>
      </c>
      <c r="AU51" s="518" t="s">
        <v>803</v>
      </c>
      <c r="AV51" s="518"/>
      <c r="AW51" s="553" t="s">
        <v>163</v>
      </c>
      <c r="AX51" s="518" t="s">
        <v>155</v>
      </c>
      <c r="AY51" s="518" t="s">
        <v>804</v>
      </c>
      <c r="AZ51" s="518" t="s">
        <v>794</v>
      </c>
      <c r="BA51" s="518" t="s">
        <v>795</v>
      </c>
      <c r="BB51" s="518" t="s">
        <v>772</v>
      </c>
      <c r="BC51" s="578"/>
      <c r="BD51" s="547"/>
      <c r="BF51" s="534">
        <v>43</v>
      </c>
      <c r="BG51" s="535">
        <f t="shared" si="2"/>
        <v>26.66</v>
      </c>
      <c r="BH51" s="535"/>
      <c r="BI51" s="535">
        <f t="shared" si="6"/>
        <v>0.26000000000000156</v>
      </c>
      <c r="BJ51" s="536" t="str">
        <f>IF(BF51=AT25,BG51-BG50,"")</f>
        <v/>
      </c>
      <c r="BL51" s="562" t="s">
        <v>139</v>
      </c>
      <c r="BM51" s="578" t="s">
        <v>806</v>
      </c>
      <c r="BN51" s="579">
        <v>19</v>
      </c>
      <c r="BO51" s="562" t="s">
        <v>802</v>
      </c>
      <c r="BP51" s="518" t="s">
        <v>803</v>
      </c>
      <c r="BQ51" s="518"/>
      <c r="BR51" s="553" t="s">
        <v>163</v>
      </c>
      <c r="BS51" s="518" t="s">
        <v>155</v>
      </c>
      <c r="BT51" s="518" t="s">
        <v>804</v>
      </c>
      <c r="BU51" s="518" t="s">
        <v>794</v>
      </c>
      <c r="BV51" s="518" t="s">
        <v>795</v>
      </c>
      <c r="BW51" s="518" t="s">
        <v>772</v>
      </c>
      <c r="BX51" s="578"/>
      <c r="BY51" s="547"/>
      <c r="CA51" s="534">
        <v>43</v>
      </c>
      <c r="CB51" s="535">
        <f t="shared" si="3"/>
        <v>22.79</v>
      </c>
      <c r="CC51" s="535"/>
      <c r="CD51" s="535">
        <f t="shared" si="7"/>
        <v>0.41000000000000014</v>
      </c>
      <c r="CE51" s="536" t="str">
        <f>IF(CA51=BO25,CB51-CB50,"")</f>
        <v/>
      </c>
    </row>
    <row r="52" spans="1:83" x14ac:dyDescent="0.15">
      <c r="A52" s="562" t="s">
        <v>139</v>
      </c>
      <c r="B52" s="578" t="s">
        <v>807</v>
      </c>
      <c r="C52" s="579">
        <v>20</v>
      </c>
      <c r="D52" s="562" t="s">
        <v>802</v>
      </c>
      <c r="E52" s="518" t="s">
        <v>803</v>
      </c>
      <c r="F52" s="518"/>
      <c r="G52" s="553" t="s">
        <v>163</v>
      </c>
      <c r="H52" s="518" t="s">
        <v>155</v>
      </c>
      <c r="I52" s="518" t="s">
        <v>804</v>
      </c>
      <c r="J52" s="518" t="s">
        <v>794</v>
      </c>
      <c r="K52" s="518" t="s">
        <v>795</v>
      </c>
      <c r="L52" s="518" t="s">
        <v>772</v>
      </c>
      <c r="M52" s="578"/>
      <c r="N52" s="547"/>
      <c r="P52" s="534">
        <v>44</v>
      </c>
      <c r="Q52" s="535">
        <f t="shared" si="0"/>
        <v>175.7</v>
      </c>
      <c r="R52" s="535"/>
      <c r="S52" s="535">
        <f t="shared" si="4"/>
        <v>2.1499999999999773</v>
      </c>
      <c r="T52" s="536" t="str">
        <f>IF(P52=D25,Q52-Q51,"")</f>
        <v/>
      </c>
      <c r="V52" s="562" t="s">
        <v>139</v>
      </c>
      <c r="W52" s="578" t="s">
        <v>807</v>
      </c>
      <c r="X52" s="579">
        <v>20</v>
      </c>
      <c r="Y52" s="562" t="s">
        <v>802</v>
      </c>
      <c r="Z52" s="518" t="s">
        <v>803</v>
      </c>
      <c r="AA52" s="518"/>
      <c r="AB52" s="553" t="s">
        <v>163</v>
      </c>
      <c r="AC52" s="518" t="s">
        <v>155</v>
      </c>
      <c r="AD52" s="518" t="s">
        <v>804</v>
      </c>
      <c r="AE52" s="518" t="s">
        <v>794</v>
      </c>
      <c r="AF52" s="518" t="s">
        <v>795</v>
      </c>
      <c r="AG52" s="518" t="s">
        <v>772</v>
      </c>
      <c r="AH52" s="578"/>
      <c r="AI52" s="547"/>
      <c r="AK52" s="534">
        <v>44</v>
      </c>
      <c r="AL52" s="535">
        <f t="shared" si="1"/>
        <v>9.84</v>
      </c>
      <c r="AM52" s="535"/>
      <c r="AN52" s="535">
        <f t="shared" si="5"/>
        <v>8.9999999999999858E-2</v>
      </c>
      <c r="AO52" s="536" t="str">
        <f>IF(AK52=Y25,AL52-AL51,"")</f>
        <v/>
      </c>
      <c r="AQ52" s="562" t="s">
        <v>139</v>
      </c>
      <c r="AR52" s="578" t="s">
        <v>807</v>
      </c>
      <c r="AS52" s="579">
        <v>20</v>
      </c>
      <c r="AT52" s="562" t="s">
        <v>802</v>
      </c>
      <c r="AU52" s="518" t="s">
        <v>803</v>
      </c>
      <c r="AV52" s="518"/>
      <c r="AW52" s="553" t="s">
        <v>163</v>
      </c>
      <c r="AX52" s="518" t="s">
        <v>155</v>
      </c>
      <c r="AY52" s="518" t="s">
        <v>804</v>
      </c>
      <c r="AZ52" s="518" t="s">
        <v>794</v>
      </c>
      <c r="BA52" s="518" t="s">
        <v>795</v>
      </c>
      <c r="BB52" s="518" t="s">
        <v>772</v>
      </c>
      <c r="BC52" s="578"/>
      <c r="BD52" s="547"/>
      <c r="BF52" s="534">
        <v>44</v>
      </c>
      <c r="BG52" s="535">
        <f t="shared" si="2"/>
        <v>26.92</v>
      </c>
      <c r="BH52" s="535"/>
      <c r="BI52" s="535">
        <f t="shared" si="6"/>
        <v>0.26000000000000156</v>
      </c>
      <c r="BJ52" s="536" t="str">
        <f>IF(BF52=AT25,BG52-BG51,"")</f>
        <v/>
      </c>
      <c r="BL52" s="562" t="s">
        <v>139</v>
      </c>
      <c r="BM52" s="578" t="s">
        <v>807</v>
      </c>
      <c r="BN52" s="579">
        <v>20</v>
      </c>
      <c r="BO52" s="562" t="s">
        <v>802</v>
      </c>
      <c r="BP52" s="518" t="s">
        <v>803</v>
      </c>
      <c r="BQ52" s="518"/>
      <c r="BR52" s="553" t="s">
        <v>163</v>
      </c>
      <c r="BS52" s="518" t="s">
        <v>155</v>
      </c>
      <c r="BT52" s="518" t="s">
        <v>804</v>
      </c>
      <c r="BU52" s="518" t="s">
        <v>794</v>
      </c>
      <c r="BV52" s="518" t="s">
        <v>795</v>
      </c>
      <c r="BW52" s="518" t="s">
        <v>772</v>
      </c>
      <c r="BX52" s="578"/>
      <c r="BY52" s="547"/>
      <c r="CA52" s="534">
        <v>44</v>
      </c>
      <c r="CB52" s="535">
        <f t="shared" si="3"/>
        <v>23.19</v>
      </c>
      <c r="CC52" s="535"/>
      <c r="CD52" s="535">
        <f t="shared" si="7"/>
        <v>0.40000000000000213</v>
      </c>
      <c r="CE52" s="536" t="str">
        <f>IF(CA52=BO25,CB52-CB51,"")</f>
        <v/>
      </c>
    </row>
    <row r="53" spans="1:83" x14ac:dyDescent="0.15">
      <c r="A53" s="577" t="s">
        <v>139</v>
      </c>
      <c r="B53" s="578" t="s">
        <v>808</v>
      </c>
      <c r="C53" s="579">
        <v>21</v>
      </c>
      <c r="D53" s="562" t="s">
        <v>802</v>
      </c>
      <c r="E53" s="518" t="s">
        <v>803</v>
      </c>
      <c r="F53" s="518"/>
      <c r="G53" s="553" t="s">
        <v>163</v>
      </c>
      <c r="H53" s="518" t="s">
        <v>155</v>
      </c>
      <c r="I53" s="518" t="s">
        <v>804</v>
      </c>
      <c r="J53" s="518" t="s">
        <v>794</v>
      </c>
      <c r="K53" s="518" t="s">
        <v>795</v>
      </c>
      <c r="L53" s="518" t="s">
        <v>772</v>
      </c>
      <c r="M53" s="578"/>
      <c r="N53" s="547"/>
      <c r="P53" s="534">
        <v>45</v>
      </c>
      <c r="Q53" s="535">
        <f t="shared" si="0"/>
        <v>177.78</v>
      </c>
      <c r="R53" s="535"/>
      <c r="S53" s="535">
        <f t="shared" si="4"/>
        <v>2.0800000000000125</v>
      </c>
      <c r="T53" s="536" t="str">
        <f>IF(P53=D25,Q53-Q52,"")</f>
        <v/>
      </c>
      <c r="V53" s="577" t="s">
        <v>139</v>
      </c>
      <c r="W53" s="578" t="s">
        <v>808</v>
      </c>
      <c r="X53" s="579">
        <v>21</v>
      </c>
      <c r="Y53" s="562" t="s">
        <v>802</v>
      </c>
      <c r="Z53" s="518" t="s">
        <v>803</v>
      </c>
      <c r="AA53" s="518"/>
      <c r="AB53" s="553" t="s">
        <v>163</v>
      </c>
      <c r="AC53" s="518" t="s">
        <v>155</v>
      </c>
      <c r="AD53" s="518" t="s">
        <v>804</v>
      </c>
      <c r="AE53" s="518" t="s">
        <v>794</v>
      </c>
      <c r="AF53" s="518" t="s">
        <v>795</v>
      </c>
      <c r="AG53" s="518" t="s">
        <v>772</v>
      </c>
      <c r="AH53" s="578"/>
      <c r="AI53" s="547"/>
      <c r="AK53" s="534">
        <v>45</v>
      </c>
      <c r="AL53" s="535">
        <f t="shared" si="1"/>
        <v>9.93</v>
      </c>
      <c r="AM53" s="535"/>
      <c r="AN53" s="535">
        <f t="shared" si="5"/>
        <v>8.9999999999999858E-2</v>
      </c>
      <c r="AO53" s="536" t="str">
        <f>IF(AK53=Y25,AL53-AL52,"")</f>
        <v/>
      </c>
      <c r="AQ53" s="577" t="s">
        <v>139</v>
      </c>
      <c r="AR53" s="578" t="s">
        <v>808</v>
      </c>
      <c r="AS53" s="579">
        <v>21</v>
      </c>
      <c r="AT53" s="562" t="s">
        <v>802</v>
      </c>
      <c r="AU53" s="518" t="s">
        <v>803</v>
      </c>
      <c r="AV53" s="518"/>
      <c r="AW53" s="553" t="s">
        <v>163</v>
      </c>
      <c r="AX53" s="518" t="s">
        <v>155</v>
      </c>
      <c r="AY53" s="518" t="s">
        <v>804</v>
      </c>
      <c r="AZ53" s="518" t="s">
        <v>794</v>
      </c>
      <c r="BA53" s="518" t="s">
        <v>795</v>
      </c>
      <c r="BB53" s="518" t="s">
        <v>772</v>
      </c>
      <c r="BC53" s="578"/>
      <c r="BD53" s="547"/>
      <c r="BF53" s="534">
        <v>45</v>
      </c>
      <c r="BG53" s="535">
        <f t="shared" si="2"/>
        <v>27.17</v>
      </c>
      <c r="BH53" s="535"/>
      <c r="BI53" s="535">
        <f t="shared" si="6"/>
        <v>0.25</v>
      </c>
      <c r="BJ53" s="536" t="str">
        <f>IF(BF53=AT25,BG53-BG52,"")</f>
        <v/>
      </c>
      <c r="BL53" s="577" t="s">
        <v>139</v>
      </c>
      <c r="BM53" s="578" t="s">
        <v>808</v>
      </c>
      <c r="BN53" s="579">
        <v>21</v>
      </c>
      <c r="BO53" s="562" t="s">
        <v>802</v>
      </c>
      <c r="BP53" s="518" t="s">
        <v>803</v>
      </c>
      <c r="BQ53" s="518"/>
      <c r="BR53" s="553" t="s">
        <v>163</v>
      </c>
      <c r="BS53" s="518" t="s">
        <v>155</v>
      </c>
      <c r="BT53" s="518" t="s">
        <v>804</v>
      </c>
      <c r="BU53" s="518" t="s">
        <v>794</v>
      </c>
      <c r="BV53" s="518" t="s">
        <v>795</v>
      </c>
      <c r="BW53" s="518" t="s">
        <v>772</v>
      </c>
      <c r="BX53" s="578"/>
      <c r="BY53" s="547"/>
      <c r="CA53" s="534">
        <v>45</v>
      </c>
      <c r="CB53" s="535">
        <f t="shared" si="3"/>
        <v>23.58</v>
      </c>
      <c r="CC53" s="535"/>
      <c r="CD53" s="535">
        <f t="shared" si="7"/>
        <v>0.38999999999999702</v>
      </c>
      <c r="CE53" s="536" t="str">
        <f>IF(CA53=BO25,CB53-CB52,"")</f>
        <v/>
      </c>
    </row>
    <row r="54" spans="1:83" x14ac:dyDescent="0.15">
      <c r="A54" s="580" t="s">
        <v>139</v>
      </c>
      <c r="B54" s="581" t="s">
        <v>809</v>
      </c>
      <c r="C54" s="582">
        <v>22</v>
      </c>
      <c r="D54" s="583" t="s">
        <v>802</v>
      </c>
      <c r="E54" s="584" t="s">
        <v>803</v>
      </c>
      <c r="F54" s="584"/>
      <c r="G54" s="526" t="s">
        <v>163</v>
      </c>
      <c r="H54" s="584" t="s">
        <v>155</v>
      </c>
      <c r="I54" s="584" t="s">
        <v>804</v>
      </c>
      <c r="J54" s="584" t="s">
        <v>794</v>
      </c>
      <c r="K54" s="584" t="s">
        <v>795</v>
      </c>
      <c r="L54" s="584" t="s">
        <v>772</v>
      </c>
      <c r="M54" s="581"/>
      <c r="N54" s="547"/>
      <c r="P54" s="534">
        <v>46</v>
      </c>
      <c r="Q54" s="535">
        <f t="shared" si="0"/>
        <v>179.8</v>
      </c>
      <c r="R54" s="535"/>
      <c r="S54" s="535">
        <f t="shared" si="4"/>
        <v>2.0200000000000102</v>
      </c>
      <c r="T54" s="536" t="str">
        <f>IF(P54=D25,Q54-Q53,"")</f>
        <v/>
      </c>
      <c r="V54" s="580" t="s">
        <v>139</v>
      </c>
      <c r="W54" s="581" t="s">
        <v>809</v>
      </c>
      <c r="X54" s="582">
        <v>22</v>
      </c>
      <c r="Y54" s="583" t="s">
        <v>802</v>
      </c>
      <c r="Z54" s="584" t="s">
        <v>803</v>
      </c>
      <c r="AA54" s="584"/>
      <c r="AB54" s="526" t="s">
        <v>163</v>
      </c>
      <c r="AC54" s="584" t="s">
        <v>155</v>
      </c>
      <c r="AD54" s="584" t="s">
        <v>804</v>
      </c>
      <c r="AE54" s="584" t="s">
        <v>794</v>
      </c>
      <c r="AF54" s="584" t="s">
        <v>795</v>
      </c>
      <c r="AG54" s="584" t="s">
        <v>772</v>
      </c>
      <c r="AH54" s="581"/>
      <c r="AI54" s="547"/>
      <c r="AK54" s="534">
        <v>46</v>
      </c>
      <c r="AL54" s="535">
        <f t="shared" si="1"/>
        <v>10.02</v>
      </c>
      <c r="AM54" s="535"/>
      <c r="AN54" s="535">
        <f t="shared" si="5"/>
        <v>8.9999999999999858E-2</v>
      </c>
      <c r="AO54" s="536" t="str">
        <f>IF(AK54=Y25,AL54-AL53,"")</f>
        <v/>
      </c>
      <c r="AQ54" s="580" t="s">
        <v>139</v>
      </c>
      <c r="AR54" s="581" t="s">
        <v>809</v>
      </c>
      <c r="AS54" s="582">
        <v>22</v>
      </c>
      <c r="AT54" s="583" t="s">
        <v>802</v>
      </c>
      <c r="AU54" s="584" t="s">
        <v>803</v>
      </c>
      <c r="AV54" s="584"/>
      <c r="AW54" s="526" t="s">
        <v>163</v>
      </c>
      <c r="AX54" s="584" t="s">
        <v>155</v>
      </c>
      <c r="AY54" s="584" t="s">
        <v>804</v>
      </c>
      <c r="AZ54" s="584" t="s">
        <v>794</v>
      </c>
      <c r="BA54" s="584" t="s">
        <v>795</v>
      </c>
      <c r="BB54" s="584" t="s">
        <v>772</v>
      </c>
      <c r="BC54" s="581"/>
      <c r="BD54" s="547"/>
      <c r="BF54" s="534">
        <v>46</v>
      </c>
      <c r="BG54" s="535">
        <f t="shared" si="2"/>
        <v>27.42</v>
      </c>
      <c r="BH54" s="535"/>
      <c r="BI54" s="535">
        <f t="shared" si="6"/>
        <v>0.25</v>
      </c>
      <c r="BJ54" s="536" t="str">
        <f>IF(BF54=AT25,BG54-BG53,"")</f>
        <v/>
      </c>
      <c r="BL54" s="580" t="s">
        <v>139</v>
      </c>
      <c r="BM54" s="581" t="s">
        <v>809</v>
      </c>
      <c r="BN54" s="582">
        <v>22</v>
      </c>
      <c r="BO54" s="583" t="s">
        <v>802</v>
      </c>
      <c r="BP54" s="584" t="s">
        <v>803</v>
      </c>
      <c r="BQ54" s="584"/>
      <c r="BR54" s="526" t="s">
        <v>163</v>
      </c>
      <c r="BS54" s="584" t="s">
        <v>155</v>
      </c>
      <c r="BT54" s="584" t="s">
        <v>804</v>
      </c>
      <c r="BU54" s="584" t="s">
        <v>794</v>
      </c>
      <c r="BV54" s="584" t="s">
        <v>795</v>
      </c>
      <c r="BW54" s="584" t="s">
        <v>772</v>
      </c>
      <c r="BX54" s="581"/>
      <c r="BY54" s="547"/>
      <c r="CA54" s="534">
        <v>46</v>
      </c>
      <c r="CB54" s="535">
        <f t="shared" si="3"/>
        <v>23.96</v>
      </c>
      <c r="CC54" s="535"/>
      <c r="CD54" s="535">
        <f t="shared" si="7"/>
        <v>0.38000000000000256</v>
      </c>
      <c r="CE54" s="536" t="str">
        <f>IF(CA54=BO25,CB54-CB53,"")</f>
        <v/>
      </c>
    </row>
    <row r="55" spans="1:83" x14ac:dyDescent="0.15">
      <c r="A55" s="577" t="s">
        <v>810</v>
      </c>
      <c r="B55" s="578" t="s">
        <v>811</v>
      </c>
      <c r="C55" s="573">
        <v>23</v>
      </c>
      <c r="D55" s="574" t="s">
        <v>812</v>
      </c>
      <c r="E55" s="575" t="s">
        <v>813</v>
      </c>
      <c r="F55" s="575"/>
      <c r="G55" s="576" t="s">
        <v>163</v>
      </c>
      <c r="H55" s="575" t="s">
        <v>155</v>
      </c>
      <c r="I55" s="575" t="s">
        <v>771</v>
      </c>
      <c r="J55" s="575" t="s">
        <v>772</v>
      </c>
      <c r="K55" s="575" t="s">
        <v>772</v>
      </c>
      <c r="L55" s="575" t="s">
        <v>772</v>
      </c>
      <c r="M55" s="572"/>
      <c r="N55" s="547"/>
      <c r="P55" s="534">
        <v>47</v>
      </c>
      <c r="Q55" s="535">
        <f t="shared" si="0"/>
        <v>181.75</v>
      </c>
      <c r="R55" s="535"/>
      <c r="S55" s="535">
        <f t="shared" si="4"/>
        <v>1.9499999999999886</v>
      </c>
      <c r="T55" s="536" t="str">
        <f>IF(P55=D25,Q55-Q54,"")</f>
        <v/>
      </c>
      <c r="V55" s="577" t="s">
        <v>810</v>
      </c>
      <c r="W55" s="578" t="s">
        <v>811</v>
      </c>
      <c r="X55" s="573">
        <v>23</v>
      </c>
      <c r="Y55" s="574" t="s">
        <v>812</v>
      </c>
      <c r="Z55" s="575" t="s">
        <v>813</v>
      </c>
      <c r="AA55" s="575"/>
      <c r="AB55" s="576" t="s">
        <v>163</v>
      </c>
      <c r="AC55" s="575" t="s">
        <v>155</v>
      </c>
      <c r="AD55" s="575" t="s">
        <v>771</v>
      </c>
      <c r="AE55" s="575" t="s">
        <v>772</v>
      </c>
      <c r="AF55" s="575" t="s">
        <v>772</v>
      </c>
      <c r="AG55" s="575" t="s">
        <v>772</v>
      </c>
      <c r="AH55" s="572"/>
      <c r="AI55" s="547"/>
      <c r="AK55" s="534">
        <v>47</v>
      </c>
      <c r="AL55" s="535">
        <f t="shared" si="1"/>
        <v>10.1</v>
      </c>
      <c r="AM55" s="535"/>
      <c r="AN55" s="535">
        <f t="shared" si="5"/>
        <v>8.0000000000000071E-2</v>
      </c>
      <c r="AO55" s="536" t="str">
        <f>IF(AK55=Y25,AL55-AL54,"")</f>
        <v/>
      </c>
      <c r="AQ55" s="577" t="s">
        <v>810</v>
      </c>
      <c r="AR55" s="578" t="s">
        <v>811</v>
      </c>
      <c r="AS55" s="573">
        <v>23</v>
      </c>
      <c r="AT55" s="574" t="s">
        <v>812</v>
      </c>
      <c r="AU55" s="575" t="s">
        <v>813</v>
      </c>
      <c r="AV55" s="575"/>
      <c r="AW55" s="576" t="s">
        <v>163</v>
      </c>
      <c r="AX55" s="575" t="s">
        <v>155</v>
      </c>
      <c r="AY55" s="575" t="s">
        <v>771</v>
      </c>
      <c r="AZ55" s="575" t="s">
        <v>772</v>
      </c>
      <c r="BA55" s="575" t="s">
        <v>772</v>
      </c>
      <c r="BB55" s="575" t="s">
        <v>772</v>
      </c>
      <c r="BC55" s="572"/>
      <c r="BD55" s="547"/>
      <c r="BF55" s="534">
        <v>47</v>
      </c>
      <c r="BG55" s="535">
        <f t="shared" si="2"/>
        <v>27.65</v>
      </c>
      <c r="BH55" s="535"/>
      <c r="BI55" s="535">
        <f t="shared" si="6"/>
        <v>0.22999999999999687</v>
      </c>
      <c r="BJ55" s="536" t="str">
        <f>IF(BF55=AT25,BG55-BG54,"")</f>
        <v/>
      </c>
      <c r="BL55" s="577" t="s">
        <v>810</v>
      </c>
      <c r="BM55" s="578" t="s">
        <v>811</v>
      </c>
      <c r="BN55" s="573">
        <v>23</v>
      </c>
      <c r="BO55" s="574" t="s">
        <v>812</v>
      </c>
      <c r="BP55" s="575" t="s">
        <v>813</v>
      </c>
      <c r="BQ55" s="575"/>
      <c r="BR55" s="576" t="s">
        <v>163</v>
      </c>
      <c r="BS55" s="575" t="s">
        <v>155</v>
      </c>
      <c r="BT55" s="575" t="s">
        <v>771</v>
      </c>
      <c r="BU55" s="575" t="s">
        <v>772</v>
      </c>
      <c r="BV55" s="575" t="s">
        <v>772</v>
      </c>
      <c r="BW55" s="575" t="s">
        <v>772</v>
      </c>
      <c r="BX55" s="572"/>
      <c r="BY55" s="547"/>
      <c r="CA55" s="534">
        <v>47</v>
      </c>
      <c r="CB55" s="535">
        <f t="shared" si="3"/>
        <v>24.32</v>
      </c>
      <c r="CC55" s="535"/>
      <c r="CD55" s="535">
        <f t="shared" si="7"/>
        <v>0.35999999999999943</v>
      </c>
      <c r="CE55" s="536" t="str">
        <f>IF(CA55=BO25,CB55-CB54,"")</f>
        <v/>
      </c>
    </row>
    <row r="56" spans="1:83" x14ac:dyDescent="0.15">
      <c r="A56" s="577" t="s">
        <v>810</v>
      </c>
      <c r="B56" s="578" t="s">
        <v>814</v>
      </c>
      <c r="C56" s="579">
        <v>24</v>
      </c>
      <c r="D56" s="562" t="s">
        <v>812</v>
      </c>
      <c r="E56" s="518" t="s">
        <v>813</v>
      </c>
      <c r="F56" s="518"/>
      <c r="G56" s="553" t="s">
        <v>163</v>
      </c>
      <c r="H56" s="518" t="s">
        <v>155</v>
      </c>
      <c r="I56" s="518" t="s">
        <v>771</v>
      </c>
      <c r="J56" s="518" t="s">
        <v>772</v>
      </c>
      <c r="K56" s="518" t="s">
        <v>772</v>
      </c>
      <c r="L56" s="518" t="s">
        <v>772</v>
      </c>
      <c r="M56" s="578"/>
      <c r="N56" s="547"/>
      <c r="P56" s="534">
        <v>48</v>
      </c>
      <c r="Q56" s="535">
        <f t="shared" si="0"/>
        <v>183.65</v>
      </c>
      <c r="R56" s="535"/>
      <c r="S56" s="535">
        <f t="shared" si="4"/>
        <v>1.9000000000000057</v>
      </c>
      <c r="T56" s="536" t="str">
        <f>IF(P56=D25,Q56-Q55,"")</f>
        <v/>
      </c>
      <c r="V56" s="577" t="s">
        <v>810</v>
      </c>
      <c r="W56" s="578" t="s">
        <v>814</v>
      </c>
      <c r="X56" s="579">
        <v>24</v>
      </c>
      <c r="Y56" s="562" t="s">
        <v>812</v>
      </c>
      <c r="Z56" s="518" t="s">
        <v>813</v>
      </c>
      <c r="AA56" s="518"/>
      <c r="AB56" s="553" t="s">
        <v>163</v>
      </c>
      <c r="AC56" s="518" t="s">
        <v>155</v>
      </c>
      <c r="AD56" s="518" t="s">
        <v>771</v>
      </c>
      <c r="AE56" s="518" t="s">
        <v>772</v>
      </c>
      <c r="AF56" s="518" t="s">
        <v>772</v>
      </c>
      <c r="AG56" s="518" t="s">
        <v>772</v>
      </c>
      <c r="AH56" s="578"/>
      <c r="AI56" s="547"/>
      <c r="AK56" s="534">
        <v>48</v>
      </c>
      <c r="AL56" s="535">
        <f t="shared" si="1"/>
        <v>10.18</v>
      </c>
      <c r="AM56" s="535"/>
      <c r="AN56" s="535">
        <f t="shared" si="5"/>
        <v>8.0000000000000071E-2</v>
      </c>
      <c r="AO56" s="536" t="str">
        <f>IF(AK56=Y25,AL56-AL55,"")</f>
        <v/>
      </c>
      <c r="AQ56" s="577" t="s">
        <v>810</v>
      </c>
      <c r="AR56" s="578" t="s">
        <v>814</v>
      </c>
      <c r="AS56" s="579">
        <v>24</v>
      </c>
      <c r="AT56" s="562" t="s">
        <v>812</v>
      </c>
      <c r="AU56" s="518" t="s">
        <v>813</v>
      </c>
      <c r="AV56" s="518"/>
      <c r="AW56" s="553" t="s">
        <v>163</v>
      </c>
      <c r="AX56" s="518" t="s">
        <v>155</v>
      </c>
      <c r="AY56" s="518" t="s">
        <v>771</v>
      </c>
      <c r="AZ56" s="518" t="s">
        <v>772</v>
      </c>
      <c r="BA56" s="518" t="s">
        <v>772</v>
      </c>
      <c r="BB56" s="518" t="s">
        <v>772</v>
      </c>
      <c r="BC56" s="578"/>
      <c r="BD56" s="547"/>
      <c r="BF56" s="534">
        <v>48</v>
      </c>
      <c r="BG56" s="535">
        <f t="shared" si="2"/>
        <v>27.88</v>
      </c>
      <c r="BH56" s="535"/>
      <c r="BI56" s="535">
        <f t="shared" si="6"/>
        <v>0.23000000000000043</v>
      </c>
      <c r="BJ56" s="536" t="str">
        <f>IF(BF56=AT25,BG56-BG55,"")</f>
        <v/>
      </c>
      <c r="BL56" s="577" t="s">
        <v>810</v>
      </c>
      <c r="BM56" s="578" t="s">
        <v>814</v>
      </c>
      <c r="BN56" s="579">
        <v>24</v>
      </c>
      <c r="BO56" s="562" t="s">
        <v>812</v>
      </c>
      <c r="BP56" s="518" t="s">
        <v>813</v>
      </c>
      <c r="BQ56" s="518"/>
      <c r="BR56" s="553" t="s">
        <v>163</v>
      </c>
      <c r="BS56" s="518" t="s">
        <v>155</v>
      </c>
      <c r="BT56" s="518" t="s">
        <v>771</v>
      </c>
      <c r="BU56" s="518" t="s">
        <v>772</v>
      </c>
      <c r="BV56" s="518" t="s">
        <v>772</v>
      </c>
      <c r="BW56" s="518" t="s">
        <v>772</v>
      </c>
      <c r="BX56" s="578"/>
      <c r="BY56" s="547"/>
      <c r="CA56" s="534">
        <v>48</v>
      </c>
      <c r="CB56" s="535">
        <f t="shared" si="3"/>
        <v>24.68</v>
      </c>
      <c r="CC56" s="535"/>
      <c r="CD56" s="535">
        <f t="shared" si="7"/>
        <v>0.35999999999999943</v>
      </c>
      <c r="CE56" s="536" t="str">
        <f>IF(CA56=BO25,CB56-CB55,"")</f>
        <v/>
      </c>
    </row>
    <row r="57" spans="1:83" x14ac:dyDescent="0.15">
      <c r="A57" s="577" t="s">
        <v>810</v>
      </c>
      <c r="B57" s="578" t="s">
        <v>166</v>
      </c>
      <c r="C57" s="579">
        <v>25</v>
      </c>
      <c r="D57" s="562" t="s">
        <v>815</v>
      </c>
      <c r="E57" s="518" t="s">
        <v>167</v>
      </c>
      <c r="F57" s="518"/>
      <c r="G57" s="553" t="s">
        <v>163</v>
      </c>
      <c r="H57" s="518" t="s">
        <v>155</v>
      </c>
      <c r="I57" s="518" t="s">
        <v>771</v>
      </c>
      <c r="J57" s="518" t="s">
        <v>772</v>
      </c>
      <c r="K57" s="518" t="s">
        <v>772</v>
      </c>
      <c r="L57" s="518" t="s">
        <v>772</v>
      </c>
      <c r="M57" s="578"/>
      <c r="N57" s="547"/>
      <c r="P57" s="534">
        <v>49</v>
      </c>
      <c r="Q57" s="535">
        <f t="shared" si="0"/>
        <v>185.49</v>
      </c>
      <c r="R57" s="535"/>
      <c r="S57" s="535">
        <f t="shared" si="4"/>
        <v>1.8400000000000034</v>
      </c>
      <c r="T57" s="536" t="str">
        <f>IF(P57=D25,Q57-Q56,"")</f>
        <v/>
      </c>
      <c r="V57" s="577" t="s">
        <v>810</v>
      </c>
      <c r="W57" s="578" t="s">
        <v>166</v>
      </c>
      <c r="X57" s="579">
        <v>25</v>
      </c>
      <c r="Y57" s="562" t="s">
        <v>815</v>
      </c>
      <c r="Z57" s="518" t="s">
        <v>167</v>
      </c>
      <c r="AA57" s="518"/>
      <c r="AB57" s="553" t="s">
        <v>163</v>
      </c>
      <c r="AC57" s="518" t="s">
        <v>155</v>
      </c>
      <c r="AD57" s="518" t="s">
        <v>771</v>
      </c>
      <c r="AE57" s="518" t="s">
        <v>772</v>
      </c>
      <c r="AF57" s="518" t="s">
        <v>772</v>
      </c>
      <c r="AG57" s="518" t="s">
        <v>772</v>
      </c>
      <c r="AH57" s="578"/>
      <c r="AI57" s="547"/>
      <c r="AK57" s="534">
        <v>49</v>
      </c>
      <c r="AL57" s="535">
        <f t="shared" si="1"/>
        <v>10.26</v>
      </c>
      <c r="AM57" s="535"/>
      <c r="AN57" s="535">
        <f t="shared" si="5"/>
        <v>8.0000000000000071E-2</v>
      </c>
      <c r="AO57" s="536" t="str">
        <f>IF(AK57=Y25,AL57-AL56,"")</f>
        <v/>
      </c>
      <c r="AQ57" s="577" t="s">
        <v>810</v>
      </c>
      <c r="AR57" s="578" t="s">
        <v>166</v>
      </c>
      <c r="AS57" s="579">
        <v>25</v>
      </c>
      <c r="AT57" s="562" t="s">
        <v>815</v>
      </c>
      <c r="AU57" s="518" t="s">
        <v>167</v>
      </c>
      <c r="AV57" s="518"/>
      <c r="AW57" s="553" t="s">
        <v>163</v>
      </c>
      <c r="AX57" s="518" t="s">
        <v>155</v>
      </c>
      <c r="AY57" s="518" t="s">
        <v>771</v>
      </c>
      <c r="AZ57" s="518" t="s">
        <v>772</v>
      </c>
      <c r="BA57" s="518" t="s">
        <v>772</v>
      </c>
      <c r="BB57" s="518" t="s">
        <v>772</v>
      </c>
      <c r="BC57" s="578"/>
      <c r="BD57" s="547"/>
      <c r="BF57" s="534">
        <v>49</v>
      </c>
      <c r="BG57" s="535">
        <f t="shared" si="2"/>
        <v>28.1</v>
      </c>
      <c r="BH57" s="535"/>
      <c r="BI57" s="535">
        <f t="shared" si="6"/>
        <v>0.22000000000000242</v>
      </c>
      <c r="BJ57" s="536" t="str">
        <f>IF(BF57=AT25,BG57-BG56,"")</f>
        <v/>
      </c>
      <c r="BL57" s="577" t="s">
        <v>810</v>
      </c>
      <c r="BM57" s="578" t="s">
        <v>166</v>
      </c>
      <c r="BN57" s="579">
        <v>25</v>
      </c>
      <c r="BO57" s="562" t="s">
        <v>815</v>
      </c>
      <c r="BP57" s="518" t="s">
        <v>167</v>
      </c>
      <c r="BQ57" s="518"/>
      <c r="BR57" s="553" t="s">
        <v>163</v>
      </c>
      <c r="BS57" s="518" t="s">
        <v>155</v>
      </c>
      <c r="BT57" s="518" t="s">
        <v>771</v>
      </c>
      <c r="BU57" s="518" t="s">
        <v>772</v>
      </c>
      <c r="BV57" s="518" t="s">
        <v>772</v>
      </c>
      <c r="BW57" s="518" t="s">
        <v>772</v>
      </c>
      <c r="BX57" s="578"/>
      <c r="BY57" s="547"/>
      <c r="CA57" s="534">
        <v>49</v>
      </c>
      <c r="CB57" s="535">
        <f t="shared" si="3"/>
        <v>25.02</v>
      </c>
      <c r="CC57" s="535"/>
      <c r="CD57" s="535">
        <f t="shared" si="7"/>
        <v>0.33999999999999986</v>
      </c>
      <c r="CE57" s="536" t="str">
        <f>IF(CA57=BO25,CB57-CB56,"")</f>
        <v/>
      </c>
    </row>
    <row r="58" spans="1:83" x14ac:dyDescent="0.15">
      <c r="A58" s="577" t="s">
        <v>810</v>
      </c>
      <c r="B58" s="578" t="s">
        <v>816</v>
      </c>
      <c r="C58" s="579">
        <v>26</v>
      </c>
      <c r="D58" s="562" t="s">
        <v>815</v>
      </c>
      <c r="E58" s="518" t="s">
        <v>813</v>
      </c>
      <c r="F58" s="518"/>
      <c r="G58" s="553" t="s">
        <v>163</v>
      </c>
      <c r="H58" s="518" t="s">
        <v>155</v>
      </c>
      <c r="I58" s="518" t="s">
        <v>771</v>
      </c>
      <c r="J58" s="518" t="s">
        <v>772</v>
      </c>
      <c r="K58" s="518" t="s">
        <v>772</v>
      </c>
      <c r="L58" s="518" t="s">
        <v>772</v>
      </c>
      <c r="M58" s="578"/>
      <c r="N58" s="547"/>
      <c r="P58" s="534">
        <v>50</v>
      </c>
      <c r="Q58" s="535">
        <f t="shared" si="0"/>
        <v>187.27</v>
      </c>
      <c r="R58" s="535"/>
      <c r="S58" s="535">
        <f t="shared" si="4"/>
        <v>1.7800000000000011</v>
      </c>
      <c r="T58" s="536" t="str">
        <f>IF(P58=D25,Q58-Q57,"")</f>
        <v/>
      </c>
      <c r="V58" s="577" t="s">
        <v>810</v>
      </c>
      <c r="W58" s="578" t="s">
        <v>816</v>
      </c>
      <c r="X58" s="579">
        <v>26</v>
      </c>
      <c r="Y58" s="562" t="s">
        <v>815</v>
      </c>
      <c r="Z58" s="518" t="s">
        <v>813</v>
      </c>
      <c r="AA58" s="518"/>
      <c r="AB58" s="553" t="s">
        <v>163</v>
      </c>
      <c r="AC58" s="518" t="s">
        <v>155</v>
      </c>
      <c r="AD58" s="518" t="s">
        <v>771</v>
      </c>
      <c r="AE58" s="518" t="s">
        <v>772</v>
      </c>
      <c r="AF58" s="518" t="s">
        <v>772</v>
      </c>
      <c r="AG58" s="518" t="s">
        <v>772</v>
      </c>
      <c r="AH58" s="578"/>
      <c r="AI58" s="547"/>
      <c r="AK58" s="534">
        <v>50</v>
      </c>
      <c r="AL58" s="535">
        <f t="shared" si="1"/>
        <v>10.34</v>
      </c>
      <c r="AM58" s="535"/>
      <c r="AN58" s="535">
        <f t="shared" si="5"/>
        <v>8.0000000000000071E-2</v>
      </c>
      <c r="AO58" s="536" t="str">
        <f>IF(AK58=Y25,AL58-AL57,"")</f>
        <v/>
      </c>
      <c r="AQ58" s="577" t="s">
        <v>810</v>
      </c>
      <c r="AR58" s="578" t="s">
        <v>816</v>
      </c>
      <c r="AS58" s="579">
        <v>26</v>
      </c>
      <c r="AT58" s="562" t="s">
        <v>815</v>
      </c>
      <c r="AU58" s="518" t="s">
        <v>813</v>
      </c>
      <c r="AV58" s="518"/>
      <c r="AW58" s="553" t="s">
        <v>163</v>
      </c>
      <c r="AX58" s="518" t="s">
        <v>155</v>
      </c>
      <c r="AY58" s="518" t="s">
        <v>771</v>
      </c>
      <c r="AZ58" s="518" t="s">
        <v>772</v>
      </c>
      <c r="BA58" s="518" t="s">
        <v>772</v>
      </c>
      <c r="BB58" s="518" t="s">
        <v>772</v>
      </c>
      <c r="BC58" s="578"/>
      <c r="BD58" s="547"/>
      <c r="BF58" s="534">
        <v>50</v>
      </c>
      <c r="BG58" s="535">
        <f t="shared" si="2"/>
        <v>28.31</v>
      </c>
      <c r="BH58" s="535"/>
      <c r="BI58" s="535">
        <f t="shared" si="6"/>
        <v>0.2099999999999973</v>
      </c>
      <c r="BJ58" s="536" t="str">
        <f>IF(BF58=AT25,BG58-BG57,"")</f>
        <v/>
      </c>
      <c r="BL58" s="577" t="s">
        <v>810</v>
      </c>
      <c r="BM58" s="578" t="s">
        <v>816</v>
      </c>
      <c r="BN58" s="579">
        <v>26</v>
      </c>
      <c r="BO58" s="562" t="s">
        <v>815</v>
      </c>
      <c r="BP58" s="518" t="s">
        <v>813</v>
      </c>
      <c r="BQ58" s="518"/>
      <c r="BR58" s="553" t="s">
        <v>163</v>
      </c>
      <c r="BS58" s="518" t="s">
        <v>155</v>
      </c>
      <c r="BT58" s="518" t="s">
        <v>771</v>
      </c>
      <c r="BU58" s="518" t="s">
        <v>772</v>
      </c>
      <c r="BV58" s="518" t="s">
        <v>772</v>
      </c>
      <c r="BW58" s="518" t="s">
        <v>772</v>
      </c>
      <c r="BX58" s="578"/>
      <c r="BY58" s="547"/>
      <c r="CA58" s="534">
        <v>50</v>
      </c>
      <c r="CB58" s="535">
        <f t="shared" si="3"/>
        <v>25.36</v>
      </c>
      <c r="CC58" s="535"/>
      <c r="CD58" s="535">
        <f t="shared" si="7"/>
        <v>0.33999999999999986</v>
      </c>
      <c r="CE58" s="536" t="str">
        <f>IF(CA58=BO25,CB58-CB57,"")</f>
        <v/>
      </c>
    </row>
    <row r="59" spans="1:83" x14ac:dyDescent="0.15">
      <c r="A59" s="580" t="s">
        <v>810</v>
      </c>
      <c r="B59" s="581" t="s">
        <v>817</v>
      </c>
      <c r="C59" s="582">
        <v>27</v>
      </c>
      <c r="D59" s="583" t="s">
        <v>815</v>
      </c>
      <c r="E59" s="584" t="s">
        <v>167</v>
      </c>
      <c r="F59" s="584"/>
      <c r="G59" s="526" t="s">
        <v>163</v>
      </c>
      <c r="H59" s="584" t="s">
        <v>155</v>
      </c>
      <c r="I59" s="584" t="s">
        <v>771</v>
      </c>
      <c r="J59" s="584" t="s">
        <v>772</v>
      </c>
      <c r="K59" s="584" t="s">
        <v>772</v>
      </c>
      <c r="L59" s="584" t="s">
        <v>772</v>
      </c>
      <c r="M59" s="581"/>
      <c r="N59" s="547"/>
      <c r="P59" s="534">
        <v>51</v>
      </c>
      <c r="Q59" s="535">
        <f t="shared" si="0"/>
        <v>189</v>
      </c>
      <c r="R59" s="535"/>
      <c r="S59" s="535">
        <f t="shared" si="4"/>
        <v>1.7299999999999898</v>
      </c>
      <c r="T59" s="536" t="str">
        <f>IF(P59=D25,Q59-Q58,"")</f>
        <v/>
      </c>
      <c r="V59" s="580" t="s">
        <v>810</v>
      </c>
      <c r="W59" s="581" t="s">
        <v>817</v>
      </c>
      <c r="X59" s="582">
        <v>27</v>
      </c>
      <c r="Y59" s="583" t="s">
        <v>815</v>
      </c>
      <c r="Z59" s="584" t="s">
        <v>167</v>
      </c>
      <c r="AA59" s="584"/>
      <c r="AB59" s="526" t="s">
        <v>163</v>
      </c>
      <c r="AC59" s="584" t="s">
        <v>155</v>
      </c>
      <c r="AD59" s="584" t="s">
        <v>771</v>
      </c>
      <c r="AE59" s="584" t="s">
        <v>772</v>
      </c>
      <c r="AF59" s="584" t="s">
        <v>772</v>
      </c>
      <c r="AG59" s="584" t="s">
        <v>772</v>
      </c>
      <c r="AH59" s="581"/>
      <c r="AI59" s="547"/>
      <c r="AK59" s="534">
        <v>51</v>
      </c>
      <c r="AL59" s="535">
        <f t="shared" si="1"/>
        <v>10.41</v>
      </c>
      <c r="AM59" s="535"/>
      <c r="AN59" s="535">
        <f t="shared" si="5"/>
        <v>7.0000000000000284E-2</v>
      </c>
      <c r="AO59" s="536" t="str">
        <f>IF(AK59=Y25,AL59-AL58,"")</f>
        <v/>
      </c>
      <c r="AQ59" s="580" t="s">
        <v>810</v>
      </c>
      <c r="AR59" s="581" t="s">
        <v>817</v>
      </c>
      <c r="AS59" s="582">
        <v>27</v>
      </c>
      <c r="AT59" s="583" t="s">
        <v>815</v>
      </c>
      <c r="AU59" s="584" t="s">
        <v>167</v>
      </c>
      <c r="AV59" s="584"/>
      <c r="AW59" s="526" t="s">
        <v>163</v>
      </c>
      <c r="AX59" s="584" t="s">
        <v>155</v>
      </c>
      <c r="AY59" s="584" t="s">
        <v>771</v>
      </c>
      <c r="AZ59" s="584" t="s">
        <v>772</v>
      </c>
      <c r="BA59" s="584" t="s">
        <v>772</v>
      </c>
      <c r="BB59" s="584" t="s">
        <v>772</v>
      </c>
      <c r="BC59" s="581"/>
      <c r="BD59" s="547"/>
      <c r="BF59" s="534">
        <v>51</v>
      </c>
      <c r="BG59" s="535">
        <f t="shared" si="2"/>
        <v>28.51</v>
      </c>
      <c r="BH59" s="535"/>
      <c r="BI59" s="535">
        <f t="shared" si="6"/>
        <v>0.20000000000000284</v>
      </c>
      <c r="BJ59" s="536" t="str">
        <f>IF(BF59=AT25,BG59-BG58,"")</f>
        <v/>
      </c>
      <c r="BL59" s="580" t="s">
        <v>810</v>
      </c>
      <c r="BM59" s="581" t="s">
        <v>817</v>
      </c>
      <c r="BN59" s="582">
        <v>27</v>
      </c>
      <c r="BO59" s="583" t="s">
        <v>815</v>
      </c>
      <c r="BP59" s="584" t="s">
        <v>167</v>
      </c>
      <c r="BQ59" s="584"/>
      <c r="BR59" s="526" t="s">
        <v>163</v>
      </c>
      <c r="BS59" s="584" t="s">
        <v>155</v>
      </c>
      <c r="BT59" s="584" t="s">
        <v>771</v>
      </c>
      <c r="BU59" s="584" t="s">
        <v>772</v>
      </c>
      <c r="BV59" s="584" t="s">
        <v>772</v>
      </c>
      <c r="BW59" s="584" t="s">
        <v>772</v>
      </c>
      <c r="BX59" s="581"/>
      <c r="BY59" s="547"/>
      <c r="CA59" s="534">
        <v>51</v>
      </c>
      <c r="CB59" s="535">
        <f t="shared" si="3"/>
        <v>25.69</v>
      </c>
      <c r="CC59" s="535"/>
      <c r="CD59" s="535">
        <f t="shared" si="7"/>
        <v>0.33000000000000185</v>
      </c>
      <c r="CE59" s="536" t="str">
        <f>IF(CA59=BO25,CB59-CB58,"")</f>
        <v/>
      </c>
    </row>
    <row r="60" spans="1:83" x14ac:dyDescent="0.15">
      <c r="A60" s="577" t="s">
        <v>137</v>
      </c>
      <c r="B60" s="588" t="s">
        <v>818</v>
      </c>
      <c r="C60" s="573">
        <v>28</v>
      </c>
      <c r="D60" s="574" t="s">
        <v>819</v>
      </c>
      <c r="E60" s="575" t="s">
        <v>820</v>
      </c>
      <c r="F60" s="575"/>
      <c r="G60" s="576" t="s">
        <v>163</v>
      </c>
      <c r="H60" s="575" t="s">
        <v>792</v>
      </c>
      <c r="I60" s="575" t="s">
        <v>155</v>
      </c>
      <c r="J60" s="575" t="s">
        <v>804</v>
      </c>
      <c r="K60" s="575" t="s">
        <v>821</v>
      </c>
      <c r="L60" s="575" t="s">
        <v>822</v>
      </c>
      <c r="M60" s="572"/>
      <c r="N60" s="547"/>
      <c r="P60" s="534">
        <v>52</v>
      </c>
      <c r="Q60" s="535">
        <f t="shared" si="0"/>
        <v>190.68</v>
      </c>
      <c r="R60" s="535"/>
      <c r="S60" s="535">
        <f t="shared" si="4"/>
        <v>1.6800000000000068</v>
      </c>
      <c r="T60" s="536" t="str">
        <f>IF(P60=D25,Q60-Q59,"")</f>
        <v/>
      </c>
      <c r="V60" s="577" t="s">
        <v>137</v>
      </c>
      <c r="W60" s="588" t="s">
        <v>818</v>
      </c>
      <c r="X60" s="573">
        <v>28</v>
      </c>
      <c r="Y60" s="574" t="s">
        <v>819</v>
      </c>
      <c r="Z60" s="575" t="s">
        <v>820</v>
      </c>
      <c r="AA60" s="575"/>
      <c r="AB60" s="576" t="s">
        <v>163</v>
      </c>
      <c r="AC60" s="575" t="s">
        <v>792</v>
      </c>
      <c r="AD60" s="575" t="s">
        <v>155</v>
      </c>
      <c r="AE60" s="575" t="s">
        <v>804</v>
      </c>
      <c r="AF60" s="575" t="s">
        <v>821</v>
      </c>
      <c r="AG60" s="575" t="s">
        <v>822</v>
      </c>
      <c r="AH60" s="572"/>
      <c r="AI60" s="547"/>
      <c r="AK60" s="534">
        <v>52</v>
      </c>
      <c r="AL60" s="535">
        <f t="shared" si="1"/>
        <v>10.48</v>
      </c>
      <c r="AM60" s="535"/>
      <c r="AN60" s="535">
        <f t="shared" si="5"/>
        <v>7.0000000000000284E-2</v>
      </c>
      <c r="AO60" s="536" t="str">
        <f>IF(AK60=Y25,AL60-AL59,"")</f>
        <v/>
      </c>
      <c r="AQ60" s="577" t="s">
        <v>137</v>
      </c>
      <c r="AR60" s="588" t="s">
        <v>818</v>
      </c>
      <c r="AS60" s="573">
        <v>28</v>
      </c>
      <c r="AT60" s="574" t="s">
        <v>819</v>
      </c>
      <c r="AU60" s="575" t="s">
        <v>820</v>
      </c>
      <c r="AV60" s="575"/>
      <c r="AW60" s="576" t="s">
        <v>163</v>
      </c>
      <c r="AX60" s="575" t="s">
        <v>792</v>
      </c>
      <c r="AY60" s="575" t="s">
        <v>155</v>
      </c>
      <c r="AZ60" s="575" t="s">
        <v>804</v>
      </c>
      <c r="BA60" s="575" t="s">
        <v>821</v>
      </c>
      <c r="BB60" s="575" t="s">
        <v>822</v>
      </c>
      <c r="BC60" s="572"/>
      <c r="BD60" s="547"/>
      <c r="BF60" s="534">
        <v>52</v>
      </c>
      <c r="BG60" s="535">
        <f t="shared" si="2"/>
        <v>28.71</v>
      </c>
      <c r="BH60" s="535"/>
      <c r="BI60" s="535">
        <f t="shared" si="6"/>
        <v>0.19999999999999929</v>
      </c>
      <c r="BJ60" s="536" t="str">
        <f>IF(BF60=AT25,BG60-BG59,"")</f>
        <v/>
      </c>
      <c r="BL60" s="577" t="s">
        <v>137</v>
      </c>
      <c r="BM60" s="588" t="s">
        <v>818</v>
      </c>
      <c r="BN60" s="573">
        <v>28</v>
      </c>
      <c r="BO60" s="574" t="s">
        <v>819</v>
      </c>
      <c r="BP60" s="575" t="s">
        <v>820</v>
      </c>
      <c r="BQ60" s="575"/>
      <c r="BR60" s="576" t="s">
        <v>163</v>
      </c>
      <c r="BS60" s="575" t="s">
        <v>792</v>
      </c>
      <c r="BT60" s="575" t="s">
        <v>155</v>
      </c>
      <c r="BU60" s="575" t="s">
        <v>804</v>
      </c>
      <c r="BV60" s="575" t="s">
        <v>821</v>
      </c>
      <c r="BW60" s="575" t="s">
        <v>822</v>
      </c>
      <c r="BX60" s="572"/>
      <c r="BY60" s="547"/>
      <c r="CA60" s="534">
        <v>52</v>
      </c>
      <c r="CB60" s="535">
        <f t="shared" si="3"/>
        <v>26.01</v>
      </c>
      <c r="CC60" s="535"/>
      <c r="CD60" s="535">
        <f t="shared" si="7"/>
        <v>0.32000000000000028</v>
      </c>
      <c r="CE60" s="536" t="str">
        <f>IF(CA60=BO25,CB60-CB59,"")</f>
        <v/>
      </c>
    </row>
    <row r="61" spans="1:83" x14ac:dyDescent="0.15">
      <c r="A61" s="577" t="s">
        <v>137</v>
      </c>
      <c r="B61" s="588" t="s">
        <v>823</v>
      </c>
      <c r="C61" s="579">
        <v>29</v>
      </c>
      <c r="D61" s="562" t="s">
        <v>819</v>
      </c>
      <c r="E61" s="553" t="s">
        <v>820</v>
      </c>
      <c r="F61" s="518"/>
      <c r="G61" s="553" t="s">
        <v>163</v>
      </c>
      <c r="H61" s="518" t="s">
        <v>792</v>
      </c>
      <c r="I61" s="518" t="s">
        <v>155</v>
      </c>
      <c r="J61" s="518" t="s">
        <v>804</v>
      </c>
      <c r="K61" s="518" t="s">
        <v>821</v>
      </c>
      <c r="L61" s="518" t="s">
        <v>822</v>
      </c>
      <c r="M61" s="578"/>
      <c r="N61" s="547"/>
      <c r="P61" s="534">
        <v>53</v>
      </c>
      <c r="Q61" s="535">
        <f t="shared" si="0"/>
        <v>192.5</v>
      </c>
      <c r="R61" s="535"/>
      <c r="S61" s="535">
        <f t="shared" si="4"/>
        <v>1.8199999999999932</v>
      </c>
      <c r="T61" s="536" t="str">
        <f>IF(P61=D25,Q61-Q60,"")</f>
        <v/>
      </c>
      <c r="V61" s="577" t="s">
        <v>137</v>
      </c>
      <c r="W61" s="588" t="s">
        <v>823</v>
      </c>
      <c r="X61" s="579">
        <v>29</v>
      </c>
      <c r="Y61" s="562" t="s">
        <v>819</v>
      </c>
      <c r="Z61" s="553" t="s">
        <v>820</v>
      </c>
      <c r="AA61" s="518"/>
      <c r="AB61" s="553" t="s">
        <v>163</v>
      </c>
      <c r="AC61" s="518" t="s">
        <v>792</v>
      </c>
      <c r="AD61" s="518" t="s">
        <v>155</v>
      </c>
      <c r="AE61" s="518" t="s">
        <v>804</v>
      </c>
      <c r="AF61" s="518" t="s">
        <v>821</v>
      </c>
      <c r="AG61" s="518" t="s">
        <v>822</v>
      </c>
      <c r="AH61" s="578"/>
      <c r="AI61" s="547"/>
      <c r="AK61" s="534">
        <v>53</v>
      </c>
      <c r="AL61" s="535">
        <f t="shared" si="1"/>
        <v>10.56</v>
      </c>
      <c r="AM61" s="535"/>
      <c r="AN61" s="535">
        <f t="shared" si="5"/>
        <v>8.0000000000000071E-2</v>
      </c>
      <c r="AO61" s="536" t="str">
        <f>IF(AK61=Y25,AL61-AL60,"")</f>
        <v/>
      </c>
      <c r="AQ61" s="577" t="s">
        <v>137</v>
      </c>
      <c r="AR61" s="588" t="s">
        <v>823</v>
      </c>
      <c r="AS61" s="579">
        <v>29</v>
      </c>
      <c r="AT61" s="562" t="s">
        <v>819</v>
      </c>
      <c r="AU61" s="553" t="s">
        <v>820</v>
      </c>
      <c r="AV61" s="518"/>
      <c r="AW61" s="553" t="s">
        <v>163</v>
      </c>
      <c r="AX61" s="518" t="s">
        <v>792</v>
      </c>
      <c r="AY61" s="518" t="s">
        <v>155</v>
      </c>
      <c r="AZ61" s="518" t="s">
        <v>804</v>
      </c>
      <c r="BA61" s="518" t="s">
        <v>821</v>
      </c>
      <c r="BB61" s="518" t="s">
        <v>822</v>
      </c>
      <c r="BC61" s="578"/>
      <c r="BD61" s="547"/>
      <c r="BF61" s="534">
        <v>53</v>
      </c>
      <c r="BG61" s="535">
        <f t="shared" si="2"/>
        <v>28.9</v>
      </c>
      <c r="BH61" s="535"/>
      <c r="BI61" s="535">
        <f t="shared" si="6"/>
        <v>0.18999999999999773</v>
      </c>
      <c r="BJ61" s="536" t="str">
        <f>IF(BF61=AT25,BG61-BG60,"")</f>
        <v/>
      </c>
      <c r="BL61" s="577" t="s">
        <v>137</v>
      </c>
      <c r="BM61" s="588" t="s">
        <v>823</v>
      </c>
      <c r="BN61" s="579">
        <v>29</v>
      </c>
      <c r="BO61" s="562" t="s">
        <v>819</v>
      </c>
      <c r="BP61" s="553" t="s">
        <v>820</v>
      </c>
      <c r="BQ61" s="518"/>
      <c r="BR61" s="553" t="s">
        <v>163</v>
      </c>
      <c r="BS61" s="518" t="s">
        <v>792</v>
      </c>
      <c r="BT61" s="518" t="s">
        <v>155</v>
      </c>
      <c r="BU61" s="518" t="s">
        <v>804</v>
      </c>
      <c r="BV61" s="518" t="s">
        <v>821</v>
      </c>
      <c r="BW61" s="518" t="s">
        <v>822</v>
      </c>
      <c r="BX61" s="578"/>
      <c r="BY61" s="547"/>
      <c r="CA61" s="534">
        <v>53</v>
      </c>
      <c r="CB61" s="535">
        <f t="shared" si="3"/>
        <v>26.3</v>
      </c>
      <c r="CC61" s="535"/>
      <c r="CD61" s="535">
        <f t="shared" si="7"/>
        <v>0.28999999999999915</v>
      </c>
      <c r="CE61" s="536" t="str">
        <f>IF(CA61=BO25,CB61-CB60,"")</f>
        <v/>
      </c>
    </row>
    <row r="62" spans="1:83" x14ac:dyDescent="0.15">
      <c r="A62" s="577" t="s">
        <v>137</v>
      </c>
      <c r="B62" s="518" t="s">
        <v>824</v>
      </c>
      <c r="C62" s="579">
        <v>30</v>
      </c>
      <c r="D62" s="562" t="s">
        <v>825</v>
      </c>
      <c r="E62" s="518" t="s">
        <v>826</v>
      </c>
      <c r="F62" s="518"/>
      <c r="G62" s="553" t="s">
        <v>163</v>
      </c>
      <c r="H62" s="518" t="s">
        <v>792</v>
      </c>
      <c r="I62" s="518" t="s">
        <v>155</v>
      </c>
      <c r="J62" s="518" t="s">
        <v>804</v>
      </c>
      <c r="K62" s="518" t="s">
        <v>771</v>
      </c>
      <c r="L62" s="518" t="s">
        <v>772</v>
      </c>
      <c r="M62" s="578"/>
      <c r="N62" s="547"/>
      <c r="P62" s="534">
        <v>54</v>
      </c>
      <c r="Q62" s="535">
        <f t="shared" si="0"/>
        <v>194.15</v>
      </c>
      <c r="R62" s="535"/>
      <c r="S62" s="535">
        <f t="shared" si="4"/>
        <v>1.6500000000000057</v>
      </c>
      <c r="T62" s="536" t="str">
        <f>IF(P62=D25,Q62-Q61,"")</f>
        <v/>
      </c>
      <c r="V62" s="577" t="s">
        <v>137</v>
      </c>
      <c r="W62" s="518" t="s">
        <v>824</v>
      </c>
      <c r="X62" s="579">
        <v>30</v>
      </c>
      <c r="Y62" s="562" t="s">
        <v>825</v>
      </c>
      <c r="Z62" s="518" t="s">
        <v>826</v>
      </c>
      <c r="AA62" s="518"/>
      <c r="AB62" s="553" t="s">
        <v>163</v>
      </c>
      <c r="AC62" s="518" t="s">
        <v>792</v>
      </c>
      <c r="AD62" s="518" t="s">
        <v>155</v>
      </c>
      <c r="AE62" s="518" t="s">
        <v>804</v>
      </c>
      <c r="AF62" s="518" t="s">
        <v>771</v>
      </c>
      <c r="AG62" s="518" t="s">
        <v>772</v>
      </c>
      <c r="AH62" s="578"/>
      <c r="AI62" s="547"/>
      <c r="AK62" s="534">
        <v>54</v>
      </c>
      <c r="AL62" s="535">
        <f t="shared" si="1"/>
        <v>10.62</v>
      </c>
      <c r="AM62" s="535"/>
      <c r="AN62" s="535">
        <f t="shared" si="5"/>
        <v>5.9999999999998721E-2</v>
      </c>
      <c r="AO62" s="536" t="str">
        <f>IF(AK62=Y25,AL62-AL61,"")</f>
        <v/>
      </c>
      <c r="AQ62" s="577" t="s">
        <v>137</v>
      </c>
      <c r="AR62" s="518" t="s">
        <v>824</v>
      </c>
      <c r="AS62" s="579">
        <v>30</v>
      </c>
      <c r="AT62" s="562" t="s">
        <v>825</v>
      </c>
      <c r="AU62" s="518" t="s">
        <v>826</v>
      </c>
      <c r="AV62" s="518"/>
      <c r="AW62" s="553" t="s">
        <v>163</v>
      </c>
      <c r="AX62" s="518" t="s">
        <v>792</v>
      </c>
      <c r="AY62" s="518" t="s">
        <v>155</v>
      </c>
      <c r="AZ62" s="518" t="s">
        <v>804</v>
      </c>
      <c r="BA62" s="518" t="s">
        <v>771</v>
      </c>
      <c r="BB62" s="518" t="s">
        <v>772</v>
      </c>
      <c r="BC62" s="578"/>
      <c r="BD62" s="547"/>
      <c r="BF62" s="534">
        <v>54</v>
      </c>
      <c r="BG62" s="535">
        <f t="shared" si="2"/>
        <v>29.08</v>
      </c>
      <c r="BH62" s="535"/>
      <c r="BI62" s="535">
        <f t="shared" si="6"/>
        <v>0.17999999999999972</v>
      </c>
      <c r="BJ62" s="536" t="str">
        <f>IF(BF62=AT25,BG62-BG61,"")</f>
        <v/>
      </c>
      <c r="BL62" s="577" t="s">
        <v>137</v>
      </c>
      <c r="BM62" s="518" t="s">
        <v>824</v>
      </c>
      <c r="BN62" s="579">
        <v>30</v>
      </c>
      <c r="BO62" s="562" t="s">
        <v>825</v>
      </c>
      <c r="BP62" s="518" t="s">
        <v>826</v>
      </c>
      <c r="BQ62" s="518"/>
      <c r="BR62" s="553" t="s">
        <v>163</v>
      </c>
      <c r="BS62" s="518" t="s">
        <v>792</v>
      </c>
      <c r="BT62" s="518" t="s">
        <v>155</v>
      </c>
      <c r="BU62" s="518" t="s">
        <v>804</v>
      </c>
      <c r="BV62" s="518" t="s">
        <v>771</v>
      </c>
      <c r="BW62" s="518" t="s">
        <v>772</v>
      </c>
      <c r="BX62" s="578"/>
      <c r="BY62" s="547"/>
      <c r="CA62" s="534">
        <v>54</v>
      </c>
      <c r="CB62" s="535">
        <f t="shared" si="3"/>
        <v>26.66</v>
      </c>
      <c r="CC62" s="535"/>
      <c r="CD62" s="535">
        <f t="shared" si="7"/>
        <v>0.35999999999999943</v>
      </c>
      <c r="CE62" s="536" t="str">
        <f>IF(CA62=BO25,CB62-CB61,"")</f>
        <v/>
      </c>
    </row>
    <row r="63" spans="1:83" x14ac:dyDescent="0.15">
      <c r="A63" s="577" t="s">
        <v>137</v>
      </c>
      <c r="B63" s="518" t="s">
        <v>827</v>
      </c>
      <c r="C63" s="579">
        <v>31</v>
      </c>
      <c r="D63" s="562" t="s">
        <v>825</v>
      </c>
      <c r="E63" s="518" t="s">
        <v>826</v>
      </c>
      <c r="F63" s="518"/>
      <c r="G63" s="553" t="s">
        <v>163</v>
      </c>
      <c r="H63" s="518" t="s">
        <v>792</v>
      </c>
      <c r="I63" s="518" t="s">
        <v>155</v>
      </c>
      <c r="J63" s="518" t="s">
        <v>804</v>
      </c>
      <c r="K63" s="518" t="s">
        <v>771</v>
      </c>
      <c r="L63" s="518" t="s">
        <v>772</v>
      </c>
      <c r="M63" s="578"/>
      <c r="N63" s="547"/>
      <c r="P63" s="534">
        <v>55</v>
      </c>
      <c r="Q63" s="535">
        <f t="shared" si="0"/>
        <v>195.53</v>
      </c>
      <c r="R63" s="535"/>
      <c r="S63" s="535">
        <f t="shared" si="4"/>
        <v>1.3799999999999955</v>
      </c>
      <c r="T63" s="536" t="str">
        <f>IF(P63=D25,Q63-Q62,"")</f>
        <v/>
      </c>
      <c r="V63" s="577" t="s">
        <v>137</v>
      </c>
      <c r="W63" s="518" t="s">
        <v>827</v>
      </c>
      <c r="X63" s="579">
        <v>31</v>
      </c>
      <c r="Y63" s="562" t="s">
        <v>825</v>
      </c>
      <c r="Z63" s="518" t="s">
        <v>826</v>
      </c>
      <c r="AA63" s="518"/>
      <c r="AB63" s="553" t="s">
        <v>163</v>
      </c>
      <c r="AC63" s="518" t="s">
        <v>792</v>
      </c>
      <c r="AD63" s="518" t="s">
        <v>155</v>
      </c>
      <c r="AE63" s="518" t="s">
        <v>804</v>
      </c>
      <c r="AF63" s="518" t="s">
        <v>771</v>
      </c>
      <c r="AG63" s="518" t="s">
        <v>772</v>
      </c>
      <c r="AH63" s="578"/>
      <c r="AI63" s="547"/>
      <c r="AK63" s="534">
        <v>55</v>
      </c>
      <c r="AL63" s="535">
        <f t="shared" si="1"/>
        <v>10.67</v>
      </c>
      <c r="AM63" s="535"/>
      <c r="AN63" s="535">
        <f t="shared" si="5"/>
        <v>5.0000000000000711E-2</v>
      </c>
      <c r="AO63" s="536" t="str">
        <f>IF(AK63=Y25,AL63-AL62,"")</f>
        <v/>
      </c>
      <c r="AQ63" s="577" t="s">
        <v>137</v>
      </c>
      <c r="AR63" s="518" t="s">
        <v>827</v>
      </c>
      <c r="AS63" s="579">
        <v>31</v>
      </c>
      <c r="AT63" s="562" t="s">
        <v>825</v>
      </c>
      <c r="AU63" s="518" t="s">
        <v>826</v>
      </c>
      <c r="AV63" s="518"/>
      <c r="AW63" s="553" t="s">
        <v>163</v>
      </c>
      <c r="AX63" s="518" t="s">
        <v>792</v>
      </c>
      <c r="AY63" s="518" t="s">
        <v>155</v>
      </c>
      <c r="AZ63" s="518" t="s">
        <v>804</v>
      </c>
      <c r="BA63" s="518" t="s">
        <v>771</v>
      </c>
      <c r="BB63" s="518" t="s">
        <v>772</v>
      </c>
      <c r="BC63" s="578"/>
      <c r="BD63" s="547"/>
      <c r="BF63" s="534">
        <v>55</v>
      </c>
      <c r="BG63" s="535">
        <f t="shared" si="2"/>
        <v>29.25</v>
      </c>
      <c r="BH63" s="535"/>
      <c r="BI63" s="535">
        <f t="shared" si="6"/>
        <v>0.17000000000000171</v>
      </c>
      <c r="BJ63" s="536" t="str">
        <f>IF(BF63=AT25,BG63-BG62,"")</f>
        <v/>
      </c>
      <c r="BL63" s="577" t="s">
        <v>137</v>
      </c>
      <c r="BM63" s="518" t="s">
        <v>827</v>
      </c>
      <c r="BN63" s="579">
        <v>31</v>
      </c>
      <c r="BO63" s="562" t="s">
        <v>825</v>
      </c>
      <c r="BP63" s="518" t="s">
        <v>826</v>
      </c>
      <c r="BQ63" s="518"/>
      <c r="BR63" s="553" t="s">
        <v>163</v>
      </c>
      <c r="BS63" s="518" t="s">
        <v>792</v>
      </c>
      <c r="BT63" s="518" t="s">
        <v>155</v>
      </c>
      <c r="BU63" s="518" t="s">
        <v>804</v>
      </c>
      <c r="BV63" s="518" t="s">
        <v>771</v>
      </c>
      <c r="BW63" s="518" t="s">
        <v>772</v>
      </c>
      <c r="BX63" s="578"/>
      <c r="BY63" s="547"/>
      <c r="CA63" s="534">
        <v>55</v>
      </c>
      <c r="CB63" s="535">
        <f t="shared" si="3"/>
        <v>26.97</v>
      </c>
      <c r="CC63" s="535"/>
      <c r="CD63" s="535">
        <f t="shared" si="7"/>
        <v>0.30999999999999872</v>
      </c>
      <c r="CE63" s="536" t="str">
        <f>IF(CA63=BO25,CB63-CB62,"")</f>
        <v/>
      </c>
    </row>
    <row r="64" spans="1:83" x14ac:dyDescent="0.15">
      <c r="A64" s="577" t="s">
        <v>137</v>
      </c>
      <c r="B64" s="518" t="s">
        <v>828</v>
      </c>
      <c r="C64" s="579">
        <v>32</v>
      </c>
      <c r="D64" s="562" t="s">
        <v>829</v>
      </c>
      <c r="E64" s="518" t="s">
        <v>820</v>
      </c>
      <c r="F64" s="518"/>
      <c r="G64" s="553" t="s">
        <v>163</v>
      </c>
      <c r="H64" s="518" t="s">
        <v>155</v>
      </c>
      <c r="I64" s="518" t="s">
        <v>804</v>
      </c>
      <c r="J64" s="518" t="s">
        <v>771</v>
      </c>
      <c r="K64" s="518" t="s">
        <v>772</v>
      </c>
      <c r="L64" s="518" t="s">
        <v>772</v>
      </c>
      <c r="M64" s="578"/>
      <c r="P64" s="534">
        <v>56</v>
      </c>
      <c r="Q64" s="535">
        <f t="shared" si="0"/>
        <v>197.14</v>
      </c>
      <c r="R64" s="535"/>
      <c r="S64" s="535">
        <f t="shared" si="4"/>
        <v>1.6099999999999852</v>
      </c>
      <c r="T64" s="536" t="str">
        <f>IF(P64=D25,Q64-Q63,"")</f>
        <v/>
      </c>
      <c r="V64" s="577" t="s">
        <v>137</v>
      </c>
      <c r="W64" s="518" t="s">
        <v>828</v>
      </c>
      <c r="X64" s="579">
        <v>32</v>
      </c>
      <c r="Y64" s="562" t="s">
        <v>829</v>
      </c>
      <c r="Z64" s="518" t="s">
        <v>820</v>
      </c>
      <c r="AA64" s="518"/>
      <c r="AB64" s="553" t="s">
        <v>163</v>
      </c>
      <c r="AC64" s="518" t="s">
        <v>155</v>
      </c>
      <c r="AD64" s="518" t="s">
        <v>804</v>
      </c>
      <c r="AE64" s="518" t="s">
        <v>771</v>
      </c>
      <c r="AF64" s="518" t="s">
        <v>772</v>
      </c>
      <c r="AG64" s="518" t="s">
        <v>772</v>
      </c>
      <c r="AH64" s="578"/>
      <c r="AK64" s="534">
        <v>56</v>
      </c>
      <c r="AL64" s="535">
        <f t="shared" si="1"/>
        <v>10.73</v>
      </c>
      <c r="AM64" s="535"/>
      <c r="AN64" s="535">
        <f t="shared" si="5"/>
        <v>6.0000000000000497E-2</v>
      </c>
      <c r="AO64" s="536" t="str">
        <f>IF(AK64=Y25,AL64-AL63,"")</f>
        <v/>
      </c>
      <c r="AQ64" s="577" t="s">
        <v>137</v>
      </c>
      <c r="AR64" s="518" t="s">
        <v>828</v>
      </c>
      <c r="AS64" s="579">
        <v>32</v>
      </c>
      <c r="AT64" s="562" t="s">
        <v>829</v>
      </c>
      <c r="AU64" s="518" t="s">
        <v>820</v>
      </c>
      <c r="AV64" s="518"/>
      <c r="AW64" s="553" t="s">
        <v>163</v>
      </c>
      <c r="AX64" s="518" t="s">
        <v>155</v>
      </c>
      <c r="AY64" s="518" t="s">
        <v>804</v>
      </c>
      <c r="AZ64" s="518" t="s">
        <v>771</v>
      </c>
      <c r="BA64" s="518" t="s">
        <v>772</v>
      </c>
      <c r="BB64" s="518" t="s">
        <v>772</v>
      </c>
      <c r="BC64" s="578"/>
      <c r="BF64" s="534">
        <v>56</v>
      </c>
      <c r="BG64" s="535">
        <f t="shared" si="2"/>
        <v>29.46</v>
      </c>
      <c r="BH64" s="535"/>
      <c r="BI64" s="535">
        <f t="shared" si="6"/>
        <v>0.21000000000000085</v>
      </c>
      <c r="BJ64" s="536" t="str">
        <f>IF(BF64=AT25,BG64-BG63,"")</f>
        <v/>
      </c>
      <c r="BL64" s="577" t="s">
        <v>137</v>
      </c>
      <c r="BM64" s="518" t="s">
        <v>828</v>
      </c>
      <c r="BN64" s="579">
        <v>32</v>
      </c>
      <c r="BO64" s="562" t="s">
        <v>829</v>
      </c>
      <c r="BP64" s="518" t="s">
        <v>820</v>
      </c>
      <c r="BQ64" s="518"/>
      <c r="BR64" s="553" t="s">
        <v>163</v>
      </c>
      <c r="BS64" s="518" t="s">
        <v>155</v>
      </c>
      <c r="BT64" s="518" t="s">
        <v>804</v>
      </c>
      <c r="BU64" s="518" t="s">
        <v>771</v>
      </c>
      <c r="BV64" s="518" t="s">
        <v>772</v>
      </c>
      <c r="BW64" s="518" t="s">
        <v>772</v>
      </c>
      <c r="BX64" s="578"/>
      <c r="CA64" s="534">
        <v>56</v>
      </c>
      <c r="CB64" s="535">
        <f t="shared" si="3"/>
        <v>27.3</v>
      </c>
      <c r="CC64" s="535"/>
      <c r="CD64" s="535">
        <f t="shared" si="7"/>
        <v>0.33000000000000185</v>
      </c>
      <c r="CE64" s="536" t="str">
        <f>IF(CA64=BO25,CB64-CB63,"")</f>
        <v/>
      </c>
    </row>
    <row r="65" spans="1:83" x14ac:dyDescent="0.15">
      <c r="A65" s="577" t="s">
        <v>137</v>
      </c>
      <c r="B65" s="518" t="s">
        <v>830</v>
      </c>
      <c r="C65" s="579">
        <v>33</v>
      </c>
      <c r="D65" s="562" t="s">
        <v>831</v>
      </c>
      <c r="E65" s="518" t="s">
        <v>832</v>
      </c>
      <c r="F65" s="518"/>
      <c r="G65" s="553" t="s">
        <v>163</v>
      </c>
      <c r="H65" s="518" t="s">
        <v>155</v>
      </c>
      <c r="I65" s="518" t="s">
        <v>804</v>
      </c>
      <c r="J65" s="518" t="s">
        <v>833</v>
      </c>
      <c r="K65" s="518" t="s">
        <v>771</v>
      </c>
      <c r="L65" s="518" t="s">
        <v>772</v>
      </c>
      <c r="M65" s="578"/>
      <c r="P65" s="534">
        <v>57</v>
      </c>
      <c r="Q65" s="535">
        <f t="shared" si="0"/>
        <v>198.74</v>
      </c>
      <c r="R65" s="535"/>
      <c r="S65" s="535">
        <f t="shared" si="4"/>
        <v>1.6000000000000227</v>
      </c>
      <c r="T65" s="536" t="str">
        <f>IF(P65=D25,Q65-Q64,"")</f>
        <v/>
      </c>
      <c r="V65" s="577" t="s">
        <v>137</v>
      </c>
      <c r="W65" s="518" t="s">
        <v>830</v>
      </c>
      <c r="X65" s="579">
        <v>33</v>
      </c>
      <c r="Y65" s="562" t="s">
        <v>831</v>
      </c>
      <c r="Z65" s="518" t="s">
        <v>832</v>
      </c>
      <c r="AA65" s="518"/>
      <c r="AB65" s="553" t="s">
        <v>163</v>
      </c>
      <c r="AC65" s="518" t="s">
        <v>155</v>
      </c>
      <c r="AD65" s="518" t="s">
        <v>804</v>
      </c>
      <c r="AE65" s="518" t="s">
        <v>833</v>
      </c>
      <c r="AF65" s="518" t="s">
        <v>771</v>
      </c>
      <c r="AG65" s="518" t="s">
        <v>772</v>
      </c>
      <c r="AH65" s="578"/>
      <c r="AK65" s="534">
        <v>57</v>
      </c>
      <c r="AL65" s="535">
        <f t="shared" si="1"/>
        <v>10.81</v>
      </c>
      <c r="AM65" s="535"/>
      <c r="AN65" s="535">
        <f t="shared" si="5"/>
        <v>8.0000000000000071E-2</v>
      </c>
      <c r="AO65" s="536" t="str">
        <f>IF(AK65=Y25,AL65-AL64,"")</f>
        <v/>
      </c>
      <c r="AQ65" s="577" t="s">
        <v>137</v>
      </c>
      <c r="AR65" s="518" t="s">
        <v>830</v>
      </c>
      <c r="AS65" s="579">
        <v>33</v>
      </c>
      <c r="AT65" s="562" t="s">
        <v>831</v>
      </c>
      <c r="AU65" s="518" t="s">
        <v>832</v>
      </c>
      <c r="AV65" s="518"/>
      <c r="AW65" s="553" t="s">
        <v>163</v>
      </c>
      <c r="AX65" s="518" t="s">
        <v>155</v>
      </c>
      <c r="AY65" s="518" t="s">
        <v>804</v>
      </c>
      <c r="AZ65" s="518" t="s">
        <v>833</v>
      </c>
      <c r="BA65" s="518" t="s">
        <v>771</v>
      </c>
      <c r="BB65" s="518" t="s">
        <v>772</v>
      </c>
      <c r="BC65" s="578"/>
      <c r="BF65" s="534">
        <v>57</v>
      </c>
      <c r="BG65" s="535">
        <f t="shared" si="2"/>
        <v>29.69</v>
      </c>
      <c r="BH65" s="535"/>
      <c r="BI65" s="535">
        <f t="shared" si="6"/>
        <v>0.23000000000000043</v>
      </c>
      <c r="BJ65" s="536" t="str">
        <f>IF(BF65=AT25,BG65-BG64,"")</f>
        <v/>
      </c>
      <c r="BL65" s="577" t="s">
        <v>137</v>
      </c>
      <c r="BM65" s="518" t="s">
        <v>830</v>
      </c>
      <c r="BN65" s="579">
        <v>33</v>
      </c>
      <c r="BO65" s="562" t="s">
        <v>831</v>
      </c>
      <c r="BP65" s="518" t="s">
        <v>832</v>
      </c>
      <c r="BQ65" s="518"/>
      <c r="BR65" s="553" t="s">
        <v>163</v>
      </c>
      <c r="BS65" s="518" t="s">
        <v>155</v>
      </c>
      <c r="BT65" s="518" t="s">
        <v>804</v>
      </c>
      <c r="BU65" s="518" t="s">
        <v>833</v>
      </c>
      <c r="BV65" s="518" t="s">
        <v>771</v>
      </c>
      <c r="BW65" s="518" t="s">
        <v>772</v>
      </c>
      <c r="BX65" s="578"/>
      <c r="CA65" s="534">
        <v>57</v>
      </c>
      <c r="CB65" s="535">
        <f t="shared" si="3"/>
        <v>27.61</v>
      </c>
      <c r="CC65" s="535"/>
      <c r="CD65" s="535">
        <f t="shared" si="7"/>
        <v>0.30999999999999872</v>
      </c>
      <c r="CE65" s="536" t="str">
        <f>IF(CA65=BO25,CB65-CB64,"")</f>
        <v/>
      </c>
    </row>
    <row r="66" spans="1:83" x14ac:dyDescent="0.15">
      <c r="A66" s="577" t="s">
        <v>137</v>
      </c>
      <c r="B66" s="518" t="s">
        <v>834</v>
      </c>
      <c r="C66" s="579">
        <v>34</v>
      </c>
      <c r="D66" s="562" t="s">
        <v>826</v>
      </c>
      <c r="E66" s="518" t="s">
        <v>820</v>
      </c>
      <c r="F66" s="518"/>
      <c r="G66" s="553" t="s">
        <v>163</v>
      </c>
      <c r="H66" s="518" t="s">
        <v>792</v>
      </c>
      <c r="I66" s="518" t="s">
        <v>155</v>
      </c>
      <c r="J66" s="518" t="s">
        <v>804</v>
      </c>
      <c r="K66" s="518" t="s">
        <v>771</v>
      </c>
      <c r="L66" s="518" t="s">
        <v>772</v>
      </c>
      <c r="M66" s="578"/>
      <c r="P66" s="534">
        <v>58</v>
      </c>
      <c r="Q66" s="535">
        <f t="shared" si="0"/>
        <v>200.18</v>
      </c>
      <c r="R66" s="535"/>
      <c r="S66" s="535">
        <f t="shared" si="4"/>
        <v>1.4399999999999977</v>
      </c>
      <c r="T66" s="536" t="str">
        <f>IF(P66=D25,Q66-Q65,"")</f>
        <v/>
      </c>
      <c r="V66" s="577" t="s">
        <v>137</v>
      </c>
      <c r="W66" s="518" t="s">
        <v>834</v>
      </c>
      <c r="X66" s="579">
        <v>34</v>
      </c>
      <c r="Y66" s="562" t="s">
        <v>826</v>
      </c>
      <c r="Z66" s="518" t="s">
        <v>820</v>
      </c>
      <c r="AA66" s="518"/>
      <c r="AB66" s="553" t="s">
        <v>163</v>
      </c>
      <c r="AC66" s="518" t="s">
        <v>792</v>
      </c>
      <c r="AD66" s="518" t="s">
        <v>155</v>
      </c>
      <c r="AE66" s="518" t="s">
        <v>804</v>
      </c>
      <c r="AF66" s="518" t="s">
        <v>771</v>
      </c>
      <c r="AG66" s="518" t="s">
        <v>772</v>
      </c>
      <c r="AH66" s="578"/>
      <c r="AK66" s="534">
        <v>58</v>
      </c>
      <c r="AL66" s="535">
        <f t="shared" si="1"/>
        <v>10.88</v>
      </c>
      <c r="AM66" s="535"/>
      <c r="AN66" s="535">
        <f t="shared" si="5"/>
        <v>7.0000000000000284E-2</v>
      </c>
      <c r="AO66" s="536" t="str">
        <f>IF(AK66=Y25,AL66-AL65,"")</f>
        <v/>
      </c>
      <c r="AQ66" s="577" t="s">
        <v>137</v>
      </c>
      <c r="AR66" s="518" t="s">
        <v>834</v>
      </c>
      <c r="AS66" s="579">
        <v>34</v>
      </c>
      <c r="AT66" s="562" t="s">
        <v>826</v>
      </c>
      <c r="AU66" s="518" t="s">
        <v>820</v>
      </c>
      <c r="AV66" s="518"/>
      <c r="AW66" s="553" t="s">
        <v>163</v>
      </c>
      <c r="AX66" s="518" t="s">
        <v>792</v>
      </c>
      <c r="AY66" s="518" t="s">
        <v>155</v>
      </c>
      <c r="AZ66" s="518" t="s">
        <v>804</v>
      </c>
      <c r="BA66" s="518" t="s">
        <v>771</v>
      </c>
      <c r="BB66" s="518" t="s">
        <v>772</v>
      </c>
      <c r="BC66" s="578"/>
      <c r="BF66" s="534">
        <v>58</v>
      </c>
      <c r="BG66" s="535">
        <f t="shared" si="2"/>
        <v>29.89</v>
      </c>
      <c r="BH66" s="535"/>
      <c r="BI66" s="535">
        <f t="shared" si="6"/>
        <v>0.19999999999999929</v>
      </c>
      <c r="BJ66" s="536" t="str">
        <f>IF(BF66=AT25,BG66-BG65,"")</f>
        <v/>
      </c>
      <c r="BL66" s="577" t="s">
        <v>137</v>
      </c>
      <c r="BM66" s="518" t="s">
        <v>834</v>
      </c>
      <c r="BN66" s="579">
        <v>34</v>
      </c>
      <c r="BO66" s="562" t="s">
        <v>826</v>
      </c>
      <c r="BP66" s="518" t="s">
        <v>820</v>
      </c>
      <c r="BQ66" s="518"/>
      <c r="BR66" s="553" t="s">
        <v>163</v>
      </c>
      <c r="BS66" s="518" t="s">
        <v>792</v>
      </c>
      <c r="BT66" s="518" t="s">
        <v>155</v>
      </c>
      <c r="BU66" s="518" t="s">
        <v>804</v>
      </c>
      <c r="BV66" s="518" t="s">
        <v>771</v>
      </c>
      <c r="BW66" s="518" t="s">
        <v>772</v>
      </c>
      <c r="BX66" s="578"/>
      <c r="CA66" s="534">
        <v>58</v>
      </c>
      <c r="CB66" s="535">
        <f t="shared" si="3"/>
        <v>27.91</v>
      </c>
      <c r="CC66" s="535"/>
      <c r="CD66" s="535">
        <f t="shared" si="7"/>
        <v>0.30000000000000071</v>
      </c>
      <c r="CE66" s="536" t="str">
        <f>IF(CA66=BO25,CB66-CB65,"")</f>
        <v/>
      </c>
    </row>
    <row r="67" spans="1:83" x14ac:dyDescent="0.15">
      <c r="A67" s="580" t="s">
        <v>137</v>
      </c>
      <c r="B67" s="584" t="s">
        <v>835</v>
      </c>
      <c r="C67" s="582">
        <v>35</v>
      </c>
      <c r="D67" s="583" t="s">
        <v>813</v>
      </c>
      <c r="E67" s="584" t="s">
        <v>826</v>
      </c>
      <c r="F67" s="584"/>
      <c r="G67" s="526" t="s">
        <v>163</v>
      </c>
      <c r="H67" s="584" t="s">
        <v>792</v>
      </c>
      <c r="I67" s="584" t="s">
        <v>155</v>
      </c>
      <c r="J67" s="584" t="s">
        <v>804</v>
      </c>
      <c r="K67" s="584" t="s">
        <v>771</v>
      </c>
      <c r="L67" s="584" t="s">
        <v>772</v>
      </c>
      <c r="M67" s="581"/>
      <c r="P67" s="534">
        <v>59</v>
      </c>
      <c r="Q67" s="535">
        <f t="shared" si="0"/>
        <v>201.75</v>
      </c>
      <c r="R67" s="535"/>
      <c r="S67" s="535">
        <f t="shared" si="4"/>
        <v>1.5699999999999932</v>
      </c>
      <c r="T67" s="536" t="str">
        <f>IF(P67=D25,Q67-Q66,"")</f>
        <v/>
      </c>
      <c r="V67" s="580" t="s">
        <v>137</v>
      </c>
      <c r="W67" s="584" t="s">
        <v>835</v>
      </c>
      <c r="X67" s="582">
        <v>35</v>
      </c>
      <c r="Y67" s="583" t="s">
        <v>813</v>
      </c>
      <c r="Z67" s="584" t="s">
        <v>826</v>
      </c>
      <c r="AA67" s="584"/>
      <c r="AB67" s="526" t="s">
        <v>163</v>
      </c>
      <c r="AC67" s="584" t="s">
        <v>792</v>
      </c>
      <c r="AD67" s="584" t="s">
        <v>155</v>
      </c>
      <c r="AE67" s="584" t="s">
        <v>804</v>
      </c>
      <c r="AF67" s="584" t="s">
        <v>771</v>
      </c>
      <c r="AG67" s="584" t="s">
        <v>772</v>
      </c>
      <c r="AH67" s="581"/>
      <c r="AK67" s="534">
        <v>59</v>
      </c>
      <c r="AL67" s="535">
        <f t="shared" si="1"/>
        <v>10.93</v>
      </c>
      <c r="AM67" s="535"/>
      <c r="AN67" s="535">
        <f t="shared" si="5"/>
        <v>4.9999999999998934E-2</v>
      </c>
      <c r="AO67" s="536" t="str">
        <f>IF(AK67=Y25,AL67-AL66,"")</f>
        <v/>
      </c>
      <c r="AQ67" s="580" t="s">
        <v>137</v>
      </c>
      <c r="AR67" s="584" t="s">
        <v>835</v>
      </c>
      <c r="AS67" s="582">
        <v>35</v>
      </c>
      <c r="AT67" s="583" t="s">
        <v>813</v>
      </c>
      <c r="AU67" s="584" t="s">
        <v>826</v>
      </c>
      <c r="AV67" s="584"/>
      <c r="AW67" s="526" t="s">
        <v>163</v>
      </c>
      <c r="AX67" s="584" t="s">
        <v>792</v>
      </c>
      <c r="AY67" s="584" t="s">
        <v>155</v>
      </c>
      <c r="AZ67" s="584" t="s">
        <v>804</v>
      </c>
      <c r="BA67" s="584" t="s">
        <v>771</v>
      </c>
      <c r="BB67" s="584" t="s">
        <v>772</v>
      </c>
      <c r="BC67" s="581"/>
      <c r="BF67" s="534">
        <v>59</v>
      </c>
      <c r="BG67" s="535">
        <f t="shared" si="2"/>
        <v>30.01</v>
      </c>
      <c r="BH67" s="535"/>
      <c r="BI67" s="535">
        <f t="shared" si="6"/>
        <v>0.12000000000000099</v>
      </c>
      <c r="BJ67" s="536" t="str">
        <f>IF(BF67=AT25,BG67-BG66,"")</f>
        <v/>
      </c>
      <c r="BL67" s="580" t="s">
        <v>137</v>
      </c>
      <c r="BM67" s="584" t="s">
        <v>835</v>
      </c>
      <c r="BN67" s="582">
        <v>35</v>
      </c>
      <c r="BO67" s="583" t="s">
        <v>813</v>
      </c>
      <c r="BP67" s="584" t="s">
        <v>826</v>
      </c>
      <c r="BQ67" s="584"/>
      <c r="BR67" s="526" t="s">
        <v>163</v>
      </c>
      <c r="BS67" s="584" t="s">
        <v>792</v>
      </c>
      <c r="BT67" s="584" t="s">
        <v>155</v>
      </c>
      <c r="BU67" s="584" t="s">
        <v>804</v>
      </c>
      <c r="BV67" s="584" t="s">
        <v>771</v>
      </c>
      <c r="BW67" s="584" t="s">
        <v>772</v>
      </c>
      <c r="BX67" s="581"/>
      <c r="CA67" s="534">
        <v>59</v>
      </c>
      <c r="CB67" s="535">
        <f t="shared" si="3"/>
        <v>28.17</v>
      </c>
      <c r="CC67" s="535"/>
      <c r="CD67" s="535">
        <f t="shared" si="7"/>
        <v>0.26000000000000156</v>
      </c>
      <c r="CE67" s="536" t="str">
        <f>IF(CA67=BO25,CB67-CB66,"")</f>
        <v/>
      </c>
    </row>
    <row r="68" spans="1:83" x14ac:dyDescent="0.15">
      <c r="A68" s="577" t="s">
        <v>140</v>
      </c>
      <c r="B68" s="518" t="s">
        <v>836</v>
      </c>
      <c r="C68" s="573">
        <v>36</v>
      </c>
      <c r="D68" s="574" t="s">
        <v>837</v>
      </c>
      <c r="E68" s="575" t="s">
        <v>784</v>
      </c>
      <c r="F68" s="575"/>
      <c r="G68" s="576" t="s">
        <v>163</v>
      </c>
      <c r="H68" s="575" t="s">
        <v>170</v>
      </c>
      <c r="I68" s="575" t="s">
        <v>838</v>
      </c>
      <c r="J68" s="575" t="s">
        <v>839</v>
      </c>
      <c r="K68" s="575" t="s">
        <v>840</v>
      </c>
      <c r="L68" s="575" t="s">
        <v>841</v>
      </c>
      <c r="M68" s="572"/>
      <c r="P68" s="534">
        <v>60</v>
      </c>
      <c r="Q68" s="535">
        <f t="shared" si="0"/>
        <v>202.66</v>
      </c>
      <c r="R68" s="535"/>
      <c r="S68" s="535">
        <f t="shared" si="4"/>
        <v>0.90999999999999659</v>
      </c>
      <c r="T68" s="536" t="str">
        <f>IF(P68=D25,Q68-Q67,"")</f>
        <v/>
      </c>
      <c r="V68" s="577" t="s">
        <v>140</v>
      </c>
      <c r="W68" s="518" t="s">
        <v>836</v>
      </c>
      <c r="X68" s="573">
        <v>36</v>
      </c>
      <c r="Y68" s="574" t="s">
        <v>837</v>
      </c>
      <c r="Z68" s="575" t="s">
        <v>784</v>
      </c>
      <c r="AA68" s="575"/>
      <c r="AB68" s="576" t="s">
        <v>163</v>
      </c>
      <c r="AC68" s="575" t="s">
        <v>170</v>
      </c>
      <c r="AD68" s="575" t="s">
        <v>838</v>
      </c>
      <c r="AE68" s="575" t="s">
        <v>839</v>
      </c>
      <c r="AF68" s="575" t="s">
        <v>840</v>
      </c>
      <c r="AG68" s="575" t="s">
        <v>841</v>
      </c>
      <c r="AH68" s="572"/>
      <c r="AK68" s="534">
        <v>60</v>
      </c>
      <c r="AL68" s="535">
        <f t="shared" si="1"/>
        <v>10.98</v>
      </c>
      <c r="AM68" s="535"/>
      <c r="AN68" s="535">
        <f t="shared" si="5"/>
        <v>5.0000000000000711E-2</v>
      </c>
      <c r="AO68" s="536" t="str">
        <f>IF(AK68=Y25,AL68-AL67,"")</f>
        <v/>
      </c>
      <c r="AQ68" s="577" t="s">
        <v>140</v>
      </c>
      <c r="AR68" s="518" t="s">
        <v>836</v>
      </c>
      <c r="AS68" s="573">
        <v>36</v>
      </c>
      <c r="AT68" s="574" t="s">
        <v>837</v>
      </c>
      <c r="AU68" s="575" t="s">
        <v>784</v>
      </c>
      <c r="AV68" s="575"/>
      <c r="AW68" s="576" t="s">
        <v>163</v>
      </c>
      <c r="AX68" s="575" t="s">
        <v>170</v>
      </c>
      <c r="AY68" s="575" t="s">
        <v>838</v>
      </c>
      <c r="AZ68" s="575" t="s">
        <v>839</v>
      </c>
      <c r="BA68" s="575" t="s">
        <v>840</v>
      </c>
      <c r="BB68" s="575" t="s">
        <v>841</v>
      </c>
      <c r="BC68" s="572"/>
      <c r="BF68" s="534">
        <v>60</v>
      </c>
      <c r="BG68" s="535">
        <f t="shared" si="2"/>
        <v>30.14</v>
      </c>
      <c r="BH68" s="535"/>
      <c r="BI68" s="535">
        <f t="shared" si="6"/>
        <v>0.12999999999999901</v>
      </c>
      <c r="BJ68" s="536" t="str">
        <f>IF(BF68=AT25,BG68-BG67,"")</f>
        <v/>
      </c>
      <c r="BL68" s="577" t="s">
        <v>140</v>
      </c>
      <c r="BM68" s="518" t="s">
        <v>836</v>
      </c>
      <c r="BN68" s="573">
        <v>36</v>
      </c>
      <c r="BO68" s="574" t="s">
        <v>837</v>
      </c>
      <c r="BP68" s="575" t="s">
        <v>784</v>
      </c>
      <c r="BQ68" s="575"/>
      <c r="BR68" s="576" t="s">
        <v>163</v>
      </c>
      <c r="BS68" s="575" t="s">
        <v>170</v>
      </c>
      <c r="BT68" s="575" t="s">
        <v>838</v>
      </c>
      <c r="BU68" s="575" t="s">
        <v>839</v>
      </c>
      <c r="BV68" s="575" t="s">
        <v>840</v>
      </c>
      <c r="BW68" s="575" t="s">
        <v>841</v>
      </c>
      <c r="BX68" s="572"/>
      <c r="CA68" s="534">
        <v>60</v>
      </c>
      <c r="CB68" s="535">
        <f t="shared" si="3"/>
        <v>28.39</v>
      </c>
      <c r="CC68" s="535"/>
      <c r="CD68" s="535">
        <f t="shared" si="7"/>
        <v>0.21999999999999886</v>
      </c>
      <c r="CE68" s="536" t="str">
        <f>IF(CA68=BO25,CB68-CB67,"")</f>
        <v/>
      </c>
    </row>
    <row r="69" spans="1:83" x14ac:dyDescent="0.15">
      <c r="A69" s="577" t="s">
        <v>140</v>
      </c>
      <c r="B69" s="518" t="s">
        <v>842</v>
      </c>
      <c r="C69" s="579">
        <v>37</v>
      </c>
      <c r="D69" s="562" t="s">
        <v>843</v>
      </c>
      <c r="E69" s="518" t="s">
        <v>844</v>
      </c>
      <c r="F69" s="518"/>
      <c r="G69" s="553" t="s">
        <v>163</v>
      </c>
      <c r="H69" s="518" t="s">
        <v>170</v>
      </c>
      <c r="I69" s="518" t="s">
        <v>838</v>
      </c>
      <c r="J69" s="518" t="s">
        <v>839</v>
      </c>
      <c r="K69" s="518" t="s">
        <v>840</v>
      </c>
      <c r="L69" s="518" t="s">
        <v>841</v>
      </c>
      <c r="M69" s="578"/>
      <c r="P69" s="534">
        <v>61</v>
      </c>
      <c r="Q69" s="535">
        <f t="shared" si="0"/>
        <v>203.97</v>
      </c>
      <c r="R69" s="535"/>
      <c r="S69" s="535">
        <f t="shared" si="4"/>
        <v>1.3100000000000023</v>
      </c>
      <c r="T69" s="536" t="str">
        <f>IF(P69=D25,Q69-Q68,"")</f>
        <v/>
      </c>
      <c r="V69" s="577" t="s">
        <v>140</v>
      </c>
      <c r="W69" s="518" t="s">
        <v>842</v>
      </c>
      <c r="X69" s="579">
        <v>37</v>
      </c>
      <c r="Y69" s="562" t="s">
        <v>843</v>
      </c>
      <c r="Z69" s="518" t="s">
        <v>844</v>
      </c>
      <c r="AA69" s="518"/>
      <c r="AB69" s="553" t="s">
        <v>163</v>
      </c>
      <c r="AC69" s="518" t="s">
        <v>170</v>
      </c>
      <c r="AD69" s="518" t="s">
        <v>838</v>
      </c>
      <c r="AE69" s="518" t="s">
        <v>839</v>
      </c>
      <c r="AF69" s="518" t="s">
        <v>840</v>
      </c>
      <c r="AG69" s="518" t="s">
        <v>841</v>
      </c>
      <c r="AH69" s="578"/>
      <c r="AK69" s="534">
        <v>61</v>
      </c>
      <c r="AL69" s="535">
        <f t="shared" si="1"/>
        <v>11.05</v>
      </c>
      <c r="AM69" s="535"/>
      <c r="AN69" s="535">
        <f t="shared" si="5"/>
        <v>7.0000000000000284E-2</v>
      </c>
      <c r="AO69" s="536" t="str">
        <f>IF(AK69=Y25,AL69-AL68,"")</f>
        <v/>
      </c>
      <c r="AQ69" s="577" t="s">
        <v>140</v>
      </c>
      <c r="AR69" s="518" t="s">
        <v>842</v>
      </c>
      <c r="AS69" s="579">
        <v>37</v>
      </c>
      <c r="AT69" s="562" t="s">
        <v>843</v>
      </c>
      <c r="AU69" s="518" t="s">
        <v>844</v>
      </c>
      <c r="AV69" s="518"/>
      <c r="AW69" s="553" t="s">
        <v>163</v>
      </c>
      <c r="AX69" s="518" t="s">
        <v>170</v>
      </c>
      <c r="AY69" s="518" t="s">
        <v>838</v>
      </c>
      <c r="AZ69" s="518" t="s">
        <v>839</v>
      </c>
      <c r="BA69" s="518" t="s">
        <v>840</v>
      </c>
      <c r="BB69" s="518" t="s">
        <v>841</v>
      </c>
      <c r="BC69" s="578"/>
      <c r="BF69" s="534">
        <v>61</v>
      </c>
      <c r="BG69" s="535">
        <f t="shared" si="2"/>
        <v>30.29</v>
      </c>
      <c r="BH69" s="535"/>
      <c r="BI69" s="535">
        <f t="shared" si="6"/>
        <v>0.14999999999999858</v>
      </c>
      <c r="BJ69" s="536" t="str">
        <f>IF(BF69=AT25,BG69-BG68,"")</f>
        <v/>
      </c>
      <c r="BL69" s="577" t="s">
        <v>140</v>
      </c>
      <c r="BM69" s="518" t="s">
        <v>842</v>
      </c>
      <c r="BN69" s="579">
        <v>37</v>
      </c>
      <c r="BO69" s="562" t="s">
        <v>843</v>
      </c>
      <c r="BP69" s="518" t="s">
        <v>844</v>
      </c>
      <c r="BQ69" s="518"/>
      <c r="BR69" s="553" t="s">
        <v>163</v>
      </c>
      <c r="BS69" s="518" t="s">
        <v>170</v>
      </c>
      <c r="BT69" s="518" t="s">
        <v>838</v>
      </c>
      <c r="BU69" s="518" t="s">
        <v>839</v>
      </c>
      <c r="BV69" s="518" t="s">
        <v>840</v>
      </c>
      <c r="BW69" s="518" t="s">
        <v>841</v>
      </c>
      <c r="BX69" s="578"/>
      <c r="CA69" s="534">
        <v>61</v>
      </c>
      <c r="CB69" s="535">
        <f t="shared" si="3"/>
        <v>28.69</v>
      </c>
      <c r="CC69" s="535"/>
      <c r="CD69" s="535">
        <f t="shared" si="7"/>
        <v>0.30000000000000071</v>
      </c>
      <c r="CE69" s="536" t="str">
        <f>IF(CA69=BO25,CB69-CB68,"")</f>
        <v/>
      </c>
    </row>
    <row r="70" spans="1:83" x14ac:dyDescent="0.15">
      <c r="A70" s="577" t="s">
        <v>140</v>
      </c>
      <c r="B70" s="518" t="s">
        <v>845</v>
      </c>
      <c r="C70" s="579">
        <v>38</v>
      </c>
      <c r="D70" s="562" t="s">
        <v>843</v>
      </c>
      <c r="E70" s="518" t="s">
        <v>844</v>
      </c>
      <c r="F70" s="518"/>
      <c r="G70" s="553" t="s">
        <v>163</v>
      </c>
      <c r="H70" s="518" t="s">
        <v>170</v>
      </c>
      <c r="I70" s="518" t="s">
        <v>838</v>
      </c>
      <c r="J70" s="518" t="s">
        <v>839</v>
      </c>
      <c r="K70" s="518" t="s">
        <v>840</v>
      </c>
      <c r="L70" s="518" t="s">
        <v>841</v>
      </c>
      <c r="M70" s="578"/>
      <c r="P70" s="534">
        <v>62</v>
      </c>
      <c r="Q70" s="535">
        <f t="shared" si="0"/>
        <v>204.66</v>
      </c>
      <c r="R70" s="535"/>
      <c r="S70" s="535">
        <f t="shared" si="4"/>
        <v>0.68999999999999773</v>
      </c>
      <c r="T70" s="536" t="str">
        <f>IF(P70=D25,Q70-Q69,"")</f>
        <v/>
      </c>
      <c r="V70" s="577" t="s">
        <v>140</v>
      </c>
      <c r="W70" s="518" t="s">
        <v>845</v>
      </c>
      <c r="X70" s="579">
        <v>38</v>
      </c>
      <c r="Y70" s="562" t="s">
        <v>843</v>
      </c>
      <c r="Z70" s="518" t="s">
        <v>844</v>
      </c>
      <c r="AA70" s="518"/>
      <c r="AB70" s="553" t="s">
        <v>163</v>
      </c>
      <c r="AC70" s="518" t="s">
        <v>170</v>
      </c>
      <c r="AD70" s="518" t="s">
        <v>838</v>
      </c>
      <c r="AE70" s="518" t="s">
        <v>839</v>
      </c>
      <c r="AF70" s="518" t="s">
        <v>840</v>
      </c>
      <c r="AG70" s="518" t="s">
        <v>841</v>
      </c>
      <c r="AH70" s="578"/>
      <c r="AK70" s="534">
        <v>62</v>
      </c>
      <c r="AL70" s="535">
        <f t="shared" si="1"/>
        <v>11.09</v>
      </c>
      <c r="AM70" s="535"/>
      <c r="AN70" s="535">
        <f t="shared" si="5"/>
        <v>3.9999999999999147E-2</v>
      </c>
      <c r="AO70" s="536" t="str">
        <f>IF(AK70=Y25,AL70-AL69,"")</f>
        <v/>
      </c>
      <c r="AQ70" s="577" t="s">
        <v>140</v>
      </c>
      <c r="AR70" s="518" t="s">
        <v>845</v>
      </c>
      <c r="AS70" s="579">
        <v>38</v>
      </c>
      <c r="AT70" s="562" t="s">
        <v>843</v>
      </c>
      <c r="AU70" s="518" t="s">
        <v>844</v>
      </c>
      <c r="AV70" s="518"/>
      <c r="AW70" s="553" t="s">
        <v>163</v>
      </c>
      <c r="AX70" s="518" t="s">
        <v>170</v>
      </c>
      <c r="AY70" s="518" t="s">
        <v>838</v>
      </c>
      <c r="AZ70" s="518" t="s">
        <v>839</v>
      </c>
      <c r="BA70" s="518" t="s">
        <v>840</v>
      </c>
      <c r="BB70" s="518" t="s">
        <v>841</v>
      </c>
      <c r="BC70" s="578"/>
      <c r="BF70" s="534">
        <v>62</v>
      </c>
      <c r="BG70" s="535">
        <f t="shared" si="2"/>
        <v>30.44</v>
      </c>
      <c r="BH70" s="535"/>
      <c r="BI70" s="535">
        <f t="shared" si="6"/>
        <v>0.15000000000000213</v>
      </c>
      <c r="BJ70" s="536" t="str">
        <f>IF(BF70=AT25,BG70-BG69,"")</f>
        <v/>
      </c>
      <c r="BL70" s="577" t="s">
        <v>140</v>
      </c>
      <c r="BM70" s="518" t="s">
        <v>845</v>
      </c>
      <c r="BN70" s="579">
        <v>38</v>
      </c>
      <c r="BO70" s="562" t="s">
        <v>843</v>
      </c>
      <c r="BP70" s="518" t="s">
        <v>844</v>
      </c>
      <c r="BQ70" s="518"/>
      <c r="BR70" s="553" t="s">
        <v>163</v>
      </c>
      <c r="BS70" s="518" t="s">
        <v>170</v>
      </c>
      <c r="BT70" s="518" t="s">
        <v>838</v>
      </c>
      <c r="BU70" s="518" t="s">
        <v>839</v>
      </c>
      <c r="BV70" s="518" t="s">
        <v>840</v>
      </c>
      <c r="BW70" s="518" t="s">
        <v>841</v>
      </c>
      <c r="BX70" s="578"/>
      <c r="CA70" s="534">
        <v>62</v>
      </c>
      <c r="CB70" s="535">
        <f t="shared" si="3"/>
        <v>28.93</v>
      </c>
      <c r="CC70" s="535"/>
      <c r="CD70" s="535">
        <f t="shared" si="7"/>
        <v>0.23999999999999844</v>
      </c>
      <c r="CE70" s="536" t="str">
        <f>IF(CA70=BO25,CB70-CB69,"")</f>
        <v/>
      </c>
    </row>
    <row r="71" spans="1:83" x14ac:dyDescent="0.15">
      <c r="A71" s="577" t="s">
        <v>140</v>
      </c>
      <c r="B71" s="518" t="s">
        <v>846</v>
      </c>
      <c r="C71" s="579">
        <v>39</v>
      </c>
      <c r="D71" s="562" t="s">
        <v>157</v>
      </c>
      <c r="E71" s="518" t="s">
        <v>832</v>
      </c>
      <c r="F71" s="518"/>
      <c r="G71" s="553" t="s">
        <v>163</v>
      </c>
      <c r="H71" s="518" t="s">
        <v>170</v>
      </c>
      <c r="I71" s="518" t="s">
        <v>838</v>
      </c>
      <c r="J71" s="518" t="s">
        <v>839</v>
      </c>
      <c r="K71" s="518" t="s">
        <v>840</v>
      </c>
      <c r="L71" s="518" t="s">
        <v>841</v>
      </c>
      <c r="M71" s="578"/>
      <c r="P71" s="534">
        <v>63</v>
      </c>
      <c r="Q71" s="535">
        <f t="shared" si="0"/>
        <v>205.69</v>
      </c>
      <c r="R71" s="535"/>
      <c r="S71" s="535">
        <f t="shared" si="4"/>
        <v>1.0300000000000011</v>
      </c>
      <c r="T71" s="536" t="str">
        <f>IF(P71=D25,Q71-Q70,"")</f>
        <v/>
      </c>
      <c r="V71" s="577" t="s">
        <v>140</v>
      </c>
      <c r="W71" s="518" t="s">
        <v>846</v>
      </c>
      <c r="X71" s="579">
        <v>39</v>
      </c>
      <c r="Y71" s="562" t="s">
        <v>157</v>
      </c>
      <c r="Z71" s="518" t="s">
        <v>832</v>
      </c>
      <c r="AA71" s="518"/>
      <c r="AB71" s="553" t="s">
        <v>163</v>
      </c>
      <c r="AC71" s="518" t="s">
        <v>170</v>
      </c>
      <c r="AD71" s="518" t="s">
        <v>838</v>
      </c>
      <c r="AE71" s="518" t="s">
        <v>839</v>
      </c>
      <c r="AF71" s="518" t="s">
        <v>840</v>
      </c>
      <c r="AG71" s="518" t="s">
        <v>841</v>
      </c>
      <c r="AH71" s="578"/>
      <c r="AK71" s="534">
        <v>63</v>
      </c>
      <c r="AL71" s="535">
        <f t="shared" si="1"/>
        <v>11.13</v>
      </c>
      <c r="AM71" s="535"/>
      <c r="AN71" s="535">
        <f t="shared" si="5"/>
        <v>4.0000000000000924E-2</v>
      </c>
      <c r="AO71" s="536" t="str">
        <f>IF(AK71=Y25,AL71-AL70,"")</f>
        <v/>
      </c>
      <c r="AQ71" s="577" t="s">
        <v>140</v>
      </c>
      <c r="AR71" s="518" t="s">
        <v>846</v>
      </c>
      <c r="AS71" s="579">
        <v>39</v>
      </c>
      <c r="AT71" s="562" t="s">
        <v>157</v>
      </c>
      <c r="AU71" s="518" t="s">
        <v>832</v>
      </c>
      <c r="AV71" s="518"/>
      <c r="AW71" s="553" t="s">
        <v>163</v>
      </c>
      <c r="AX71" s="518" t="s">
        <v>170</v>
      </c>
      <c r="AY71" s="518" t="s">
        <v>838</v>
      </c>
      <c r="AZ71" s="518" t="s">
        <v>839</v>
      </c>
      <c r="BA71" s="518" t="s">
        <v>840</v>
      </c>
      <c r="BB71" s="518" t="s">
        <v>841</v>
      </c>
      <c r="BC71" s="578"/>
      <c r="BF71" s="534">
        <v>63</v>
      </c>
      <c r="BG71" s="535">
        <f t="shared" si="2"/>
        <v>30.59</v>
      </c>
      <c r="BH71" s="535"/>
      <c r="BI71" s="535">
        <f t="shared" si="6"/>
        <v>0.14999999999999858</v>
      </c>
      <c r="BJ71" s="536" t="str">
        <f>IF(BF71=AT25,BG71-BG70,"")</f>
        <v/>
      </c>
      <c r="BL71" s="577" t="s">
        <v>140</v>
      </c>
      <c r="BM71" s="518" t="s">
        <v>846</v>
      </c>
      <c r="BN71" s="579">
        <v>39</v>
      </c>
      <c r="BO71" s="562" t="s">
        <v>157</v>
      </c>
      <c r="BP71" s="518" t="s">
        <v>832</v>
      </c>
      <c r="BQ71" s="518"/>
      <c r="BR71" s="553" t="s">
        <v>163</v>
      </c>
      <c r="BS71" s="518" t="s">
        <v>170</v>
      </c>
      <c r="BT71" s="518" t="s">
        <v>838</v>
      </c>
      <c r="BU71" s="518" t="s">
        <v>839</v>
      </c>
      <c r="BV71" s="518" t="s">
        <v>840</v>
      </c>
      <c r="BW71" s="518" t="s">
        <v>841</v>
      </c>
      <c r="BX71" s="578"/>
      <c r="CA71" s="534">
        <v>63</v>
      </c>
      <c r="CB71" s="535">
        <f t="shared" si="3"/>
        <v>29.13</v>
      </c>
      <c r="CC71" s="535"/>
      <c r="CD71" s="535">
        <f t="shared" si="7"/>
        <v>0.19999999999999929</v>
      </c>
      <c r="CE71" s="536" t="str">
        <f>IF(CA71=BO25,CB71-CB70,"")</f>
        <v/>
      </c>
    </row>
    <row r="72" spans="1:83" x14ac:dyDescent="0.15">
      <c r="A72" s="577" t="s">
        <v>140</v>
      </c>
      <c r="B72" s="578" t="s">
        <v>169</v>
      </c>
      <c r="C72" s="579">
        <v>40</v>
      </c>
      <c r="D72" s="562" t="s">
        <v>847</v>
      </c>
      <c r="E72" s="518" t="s">
        <v>171</v>
      </c>
      <c r="F72" s="518"/>
      <c r="G72" s="553" t="s">
        <v>163</v>
      </c>
      <c r="H72" s="518" t="s">
        <v>170</v>
      </c>
      <c r="I72" s="518" t="s">
        <v>838</v>
      </c>
      <c r="J72" s="518" t="s">
        <v>839</v>
      </c>
      <c r="K72" s="518" t="s">
        <v>840</v>
      </c>
      <c r="L72" s="518" t="s">
        <v>841</v>
      </c>
      <c r="M72" s="578"/>
      <c r="P72" s="534">
        <v>64</v>
      </c>
      <c r="Q72" s="535">
        <f t="shared" si="0"/>
        <v>206.93</v>
      </c>
      <c r="R72" s="535"/>
      <c r="S72" s="535">
        <f t="shared" si="4"/>
        <v>1.2400000000000091</v>
      </c>
      <c r="T72" s="536" t="str">
        <f>IF(P72=D25,Q72-Q71,"")</f>
        <v/>
      </c>
      <c r="V72" s="577" t="s">
        <v>140</v>
      </c>
      <c r="W72" s="578" t="s">
        <v>169</v>
      </c>
      <c r="X72" s="579">
        <v>40</v>
      </c>
      <c r="Y72" s="562" t="s">
        <v>847</v>
      </c>
      <c r="Z72" s="518" t="s">
        <v>171</v>
      </c>
      <c r="AA72" s="518"/>
      <c r="AB72" s="553" t="s">
        <v>163</v>
      </c>
      <c r="AC72" s="518" t="s">
        <v>170</v>
      </c>
      <c r="AD72" s="518" t="s">
        <v>838</v>
      </c>
      <c r="AE72" s="518" t="s">
        <v>839</v>
      </c>
      <c r="AF72" s="518" t="s">
        <v>840</v>
      </c>
      <c r="AG72" s="518" t="s">
        <v>841</v>
      </c>
      <c r="AH72" s="578"/>
      <c r="AK72" s="534">
        <v>64</v>
      </c>
      <c r="AL72" s="535">
        <f t="shared" si="1"/>
        <v>11.19</v>
      </c>
      <c r="AM72" s="535"/>
      <c r="AN72" s="535">
        <f t="shared" si="5"/>
        <v>5.9999999999998721E-2</v>
      </c>
      <c r="AO72" s="536" t="str">
        <f>IF(AK72=Y25,AL72-AL71,"")</f>
        <v/>
      </c>
      <c r="AQ72" s="577" t="s">
        <v>140</v>
      </c>
      <c r="AR72" s="578" t="s">
        <v>169</v>
      </c>
      <c r="AS72" s="579">
        <v>40</v>
      </c>
      <c r="AT72" s="562" t="s">
        <v>847</v>
      </c>
      <c r="AU72" s="518" t="s">
        <v>171</v>
      </c>
      <c r="AV72" s="518"/>
      <c r="AW72" s="553" t="s">
        <v>163</v>
      </c>
      <c r="AX72" s="518" t="s">
        <v>170</v>
      </c>
      <c r="AY72" s="518" t="s">
        <v>838</v>
      </c>
      <c r="AZ72" s="518" t="s">
        <v>839</v>
      </c>
      <c r="BA72" s="518" t="s">
        <v>840</v>
      </c>
      <c r="BB72" s="518" t="s">
        <v>841</v>
      </c>
      <c r="BC72" s="578"/>
      <c r="BF72" s="534">
        <v>64</v>
      </c>
      <c r="BG72" s="535">
        <f t="shared" si="2"/>
        <v>30.72</v>
      </c>
      <c r="BH72" s="535"/>
      <c r="BI72" s="535">
        <f t="shared" si="6"/>
        <v>0.12999999999999901</v>
      </c>
      <c r="BJ72" s="536" t="str">
        <f>IF(BF72=AT25,BG72-BG71,"")</f>
        <v/>
      </c>
      <c r="BL72" s="577" t="s">
        <v>140</v>
      </c>
      <c r="BM72" s="578" t="s">
        <v>169</v>
      </c>
      <c r="BN72" s="579">
        <v>40</v>
      </c>
      <c r="BO72" s="562" t="s">
        <v>847</v>
      </c>
      <c r="BP72" s="518" t="s">
        <v>171</v>
      </c>
      <c r="BQ72" s="518"/>
      <c r="BR72" s="553" t="s">
        <v>163</v>
      </c>
      <c r="BS72" s="518" t="s">
        <v>170</v>
      </c>
      <c r="BT72" s="518" t="s">
        <v>838</v>
      </c>
      <c r="BU72" s="518" t="s">
        <v>839</v>
      </c>
      <c r="BV72" s="518" t="s">
        <v>840</v>
      </c>
      <c r="BW72" s="518" t="s">
        <v>841</v>
      </c>
      <c r="BX72" s="578"/>
      <c r="CA72" s="534">
        <v>64</v>
      </c>
      <c r="CB72" s="535">
        <f t="shared" si="3"/>
        <v>29.36</v>
      </c>
      <c r="CC72" s="535"/>
      <c r="CD72" s="535">
        <f t="shared" si="7"/>
        <v>0.23000000000000043</v>
      </c>
      <c r="CE72" s="536" t="str">
        <f>IF(CA72=BO25,CB72-CB71,"")</f>
        <v/>
      </c>
    </row>
    <row r="73" spans="1:83" x14ac:dyDescent="0.15">
      <c r="A73" s="580" t="s">
        <v>140</v>
      </c>
      <c r="B73" s="581" t="s">
        <v>848</v>
      </c>
      <c r="C73" s="582">
        <v>41</v>
      </c>
      <c r="D73" s="583" t="s">
        <v>784</v>
      </c>
      <c r="E73" s="584" t="s">
        <v>849</v>
      </c>
      <c r="F73" s="584"/>
      <c r="G73" s="526" t="s">
        <v>163</v>
      </c>
      <c r="H73" s="584" t="s">
        <v>170</v>
      </c>
      <c r="I73" s="584" t="s">
        <v>838</v>
      </c>
      <c r="J73" s="584" t="s">
        <v>839</v>
      </c>
      <c r="K73" s="584" t="s">
        <v>840</v>
      </c>
      <c r="L73" s="584" t="s">
        <v>841</v>
      </c>
      <c r="M73" s="581"/>
      <c r="P73" s="534">
        <v>65</v>
      </c>
      <c r="Q73" s="535">
        <f t="shared" si="0"/>
        <v>207.6</v>
      </c>
      <c r="R73" s="535"/>
      <c r="S73" s="535">
        <f t="shared" si="4"/>
        <v>0.66999999999998749</v>
      </c>
      <c r="T73" s="536" t="str">
        <f>IF(P73=D25,Q73-Q72,"")</f>
        <v/>
      </c>
      <c r="V73" s="580" t="s">
        <v>140</v>
      </c>
      <c r="W73" s="581" t="s">
        <v>848</v>
      </c>
      <c r="X73" s="582">
        <v>41</v>
      </c>
      <c r="Y73" s="583" t="s">
        <v>784</v>
      </c>
      <c r="Z73" s="584" t="s">
        <v>849</v>
      </c>
      <c r="AA73" s="584"/>
      <c r="AB73" s="526" t="s">
        <v>163</v>
      </c>
      <c r="AC73" s="584" t="s">
        <v>170</v>
      </c>
      <c r="AD73" s="584" t="s">
        <v>838</v>
      </c>
      <c r="AE73" s="584" t="s">
        <v>839</v>
      </c>
      <c r="AF73" s="584" t="s">
        <v>840</v>
      </c>
      <c r="AG73" s="584" t="s">
        <v>841</v>
      </c>
      <c r="AH73" s="581"/>
      <c r="AK73" s="534">
        <v>65</v>
      </c>
      <c r="AL73" s="535">
        <f t="shared" si="1"/>
        <v>11.24</v>
      </c>
      <c r="AM73" s="535"/>
      <c r="AN73" s="535">
        <f t="shared" si="5"/>
        <v>5.0000000000000711E-2</v>
      </c>
      <c r="AO73" s="536" t="str">
        <f>IF(AK73=Y25,AL73-AL72,"")</f>
        <v/>
      </c>
      <c r="AQ73" s="580" t="s">
        <v>140</v>
      </c>
      <c r="AR73" s="581" t="s">
        <v>848</v>
      </c>
      <c r="AS73" s="582">
        <v>41</v>
      </c>
      <c r="AT73" s="583" t="s">
        <v>784</v>
      </c>
      <c r="AU73" s="584" t="s">
        <v>849</v>
      </c>
      <c r="AV73" s="584"/>
      <c r="AW73" s="526" t="s">
        <v>163</v>
      </c>
      <c r="AX73" s="584" t="s">
        <v>170</v>
      </c>
      <c r="AY73" s="584" t="s">
        <v>838</v>
      </c>
      <c r="AZ73" s="584" t="s">
        <v>839</v>
      </c>
      <c r="BA73" s="584" t="s">
        <v>840</v>
      </c>
      <c r="BB73" s="584" t="s">
        <v>841</v>
      </c>
      <c r="BC73" s="581"/>
      <c r="BF73" s="534">
        <v>65</v>
      </c>
      <c r="BG73" s="535">
        <f t="shared" si="2"/>
        <v>30.82</v>
      </c>
      <c r="BH73" s="535"/>
      <c r="BI73" s="535">
        <f t="shared" si="6"/>
        <v>0.10000000000000142</v>
      </c>
      <c r="BJ73" s="536" t="str">
        <f>IF(BF73=AT25,BG73-BG72,"")</f>
        <v/>
      </c>
      <c r="BL73" s="580" t="s">
        <v>140</v>
      </c>
      <c r="BM73" s="581" t="s">
        <v>848</v>
      </c>
      <c r="BN73" s="582">
        <v>41</v>
      </c>
      <c r="BO73" s="583" t="s">
        <v>784</v>
      </c>
      <c r="BP73" s="584" t="s">
        <v>849</v>
      </c>
      <c r="BQ73" s="584"/>
      <c r="BR73" s="526" t="s">
        <v>163</v>
      </c>
      <c r="BS73" s="584" t="s">
        <v>170</v>
      </c>
      <c r="BT73" s="584" t="s">
        <v>838</v>
      </c>
      <c r="BU73" s="584" t="s">
        <v>839</v>
      </c>
      <c r="BV73" s="584" t="s">
        <v>840</v>
      </c>
      <c r="BW73" s="584" t="s">
        <v>841</v>
      </c>
      <c r="BX73" s="581"/>
      <c r="CA73" s="534">
        <v>65</v>
      </c>
      <c r="CB73" s="535">
        <f t="shared" si="3"/>
        <v>29.57</v>
      </c>
      <c r="CC73" s="535"/>
      <c r="CD73" s="535">
        <f t="shared" si="7"/>
        <v>0.21000000000000085</v>
      </c>
      <c r="CE73" s="536" t="str">
        <f>IF(CA73=BO25,CB73-CB72,"")</f>
        <v/>
      </c>
    </row>
    <row r="74" spans="1:83" x14ac:dyDescent="0.15">
      <c r="A74" s="577" t="s">
        <v>850</v>
      </c>
      <c r="B74" s="578" t="s">
        <v>851</v>
      </c>
      <c r="C74" s="579">
        <v>42</v>
      </c>
      <c r="D74" s="574" t="s">
        <v>852</v>
      </c>
      <c r="E74" s="575" t="s">
        <v>853</v>
      </c>
      <c r="F74" s="575"/>
      <c r="G74" s="576" t="s">
        <v>163</v>
      </c>
      <c r="H74" s="575" t="s">
        <v>772</v>
      </c>
      <c r="I74" s="575" t="s">
        <v>772</v>
      </c>
      <c r="J74" s="575" t="s">
        <v>772</v>
      </c>
      <c r="K74" s="575" t="s">
        <v>772</v>
      </c>
      <c r="L74" s="575" t="s">
        <v>772</v>
      </c>
      <c r="M74" s="572"/>
      <c r="P74" s="534">
        <v>66</v>
      </c>
      <c r="Q74" s="535">
        <f t="shared" ref="Q74:Q108" si="8">IF($E$27&gt;0,HLOOKUP($D$22,$B$116:$UI$216,P74+1,FALSE),0)</f>
        <v>208.73</v>
      </c>
      <c r="R74" s="535"/>
      <c r="S74" s="535">
        <f t="shared" si="4"/>
        <v>1.1299999999999955</v>
      </c>
      <c r="T74" s="536" t="str">
        <f>IF(P74=D25,Q74-Q73,"")</f>
        <v/>
      </c>
      <c r="V74" s="577" t="s">
        <v>850</v>
      </c>
      <c r="W74" s="578" t="s">
        <v>851</v>
      </c>
      <c r="X74" s="579">
        <v>42</v>
      </c>
      <c r="Y74" s="574" t="s">
        <v>852</v>
      </c>
      <c r="Z74" s="575" t="s">
        <v>853</v>
      </c>
      <c r="AA74" s="575"/>
      <c r="AB74" s="576" t="s">
        <v>163</v>
      </c>
      <c r="AC74" s="575" t="s">
        <v>772</v>
      </c>
      <c r="AD74" s="575" t="s">
        <v>772</v>
      </c>
      <c r="AE74" s="575" t="s">
        <v>772</v>
      </c>
      <c r="AF74" s="575" t="s">
        <v>772</v>
      </c>
      <c r="AG74" s="575" t="s">
        <v>772</v>
      </c>
      <c r="AH74" s="572"/>
      <c r="AK74" s="534">
        <v>66</v>
      </c>
      <c r="AL74" s="535">
        <f t="shared" ref="AL74:AL108" si="9">IF($Z$27&gt;0,HLOOKUP($Y$22,$B$116:$UI$216,AK74+1,FALSE),0)</f>
        <v>11.28</v>
      </c>
      <c r="AM74" s="535"/>
      <c r="AN74" s="535">
        <f t="shared" si="5"/>
        <v>3.9999999999999147E-2</v>
      </c>
      <c r="AO74" s="536" t="str">
        <f>IF(AK74=Y25,AL74-AL73,"")</f>
        <v/>
      </c>
      <c r="AQ74" s="577" t="s">
        <v>850</v>
      </c>
      <c r="AR74" s="578" t="s">
        <v>851</v>
      </c>
      <c r="AS74" s="579">
        <v>42</v>
      </c>
      <c r="AT74" s="574" t="s">
        <v>852</v>
      </c>
      <c r="AU74" s="575" t="s">
        <v>853</v>
      </c>
      <c r="AV74" s="575"/>
      <c r="AW74" s="576" t="s">
        <v>163</v>
      </c>
      <c r="AX74" s="575" t="s">
        <v>772</v>
      </c>
      <c r="AY74" s="575" t="s">
        <v>772</v>
      </c>
      <c r="AZ74" s="575" t="s">
        <v>772</v>
      </c>
      <c r="BA74" s="575" t="s">
        <v>772</v>
      </c>
      <c r="BB74" s="575" t="s">
        <v>772</v>
      </c>
      <c r="BC74" s="572"/>
      <c r="BF74" s="534">
        <v>66</v>
      </c>
      <c r="BG74" s="535">
        <f t="shared" ref="BG74:BG108" si="10">IF($AU$27&gt;0,HLOOKUP($AT$22,$B$116:$UI$216,BF74+1,FALSE),0)</f>
        <v>30.96</v>
      </c>
      <c r="BH74" s="535"/>
      <c r="BI74" s="535">
        <f t="shared" si="6"/>
        <v>0.14000000000000057</v>
      </c>
      <c r="BJ74" s="536" t="str">
        <f>IF(BF74=AT25,BG74-BG73,"")</f>
        <v/>
      </c>
      <c r="BL74" s="577" t="s">
        <v>850</v>
      </c>
      <c r="BM74" s="578" t="s">
        <v>851</v>
      </c>
      <c r="BN74" s="579">
        <v>42</v>
      </c>
      <c r="BO74" s="574" t="s">
        <v>852</v>
      </c>
      <c r="BP74" s="575" t="s">
        <v>853</v>
      </c>
      <c r="BQ74" s="575"/>
      <c r="BR74" s="576" t="s">
        <v>163</v>
      </c>
      <c r="BS74" s="575" t="s">
        <v>772</v>
      </c>
      <c r="BT74" s="575" t="s">
        <v>772</v>
      </c>
      <c r="BU74" s="575" t="s">
        <v>772</v>
      </c>
      <c r="BV74" s="575" t="s">
        <v>772</v>
      </c>
      <c r="BW74" s="575" t="s">
        <v>772</v>
      </c>
      <c r="BX74" s="572"/>
      <c r="CA74" s="534">
        <v>66</v>
      </c>
      <c r="CB74" s="535">
        <f t="shared" ref="CB74:CB108" si="11">IF($BP$27&gt;0,HLOOKUP($BO$22,$B$116:$UI$216,CA74+1,FALSE),0)</f>
        <v>29.86</v>
      </c>
      <c r="CC74" s="535"/>
      <c r="CD74" s="535">
        <f t="shared" si="7"/>
        <v>0.28999999999999915</v>
      </c>
      <c r="CE74" s="536" t="str">
        <f>IF(CA74=BO25,CB74-CB73,"")</f>
        <v/>
      </c>
    </row>
    <row r="75" spans="1:83" x14ac:dyDescent="0.15">
      <c r="A75" s="577" t="s">
        <v>850</v>
      </c>
      <c r="B75" s="578" t="s">
        <v>854</v>
      </c>
      <c r="C75" s="579">
        <v>43</v>
      </c>
      <c r="D75" s="562" t="s">
        <v>852</v>
      </c>
      <c r="E75" s="518" t="s">
        <v>853</v>
      </c>
      <c r="F75" s="518"/>
      <c r="G75" s="553" t="s">
        <v>163</v>
      </c>
      <c r="H75" s="518" t="s">
        <v>772</v>
      </c>
      <c r="I75" s="518" t="s">
        <v>772</v>
      </c>
      <c r="J75" s="518" t="s">
        <v>772</v>
      </c>
      <c r="K75" s="518" t="s">
        <v>772</v>
      </c>
      <c r="L75" s="518" t="s">
        <v>772</v>
      </c>
      <c r="M75" s="578"/>
      <c r="P75" s="534">
        <v>67</v>
      </c>
      <c r="Q75" s="535">
        <f t="shared" si="8"/>
        <v>209.91</v>
      </c>
      <c r="R75" s="535"/>
      <c r="S75" s="535">
        <f t="shared" ref="S75:S108" si="12">Q75-Q74</f>
        <v>1.1800000000000068</v>
      </c>
      <c r="T75" s="536" t="str">
        <f>IF(P75=D25,Q75-Q74,"")</f>
        <v/>
      </c>
      <c r="V75" s="577" t="s">
        <v>850</v>
      </c>
      <c r="W75" s="578" t="s">
        <v>854</v>
      </c>
      <c r="X75" s="579">
        <v>43</v>
      </c>
      <c r="Y75" s="562" t="s">
        <v>852</v>
      </c>
      <c r="Z75" s="518" t="s">
        <v>853</v>
      </c>
      <c r="AA75" s="518"/>
      <c r="AB75" s="553" t="s">
        <v>163</v>
      </c>
      <c r="AC75" s="518" t="s">
        <v>772</v>
      </c>
      <c r="AD75" s="518" t="s">
        <v>772</v>
      </c>
      <c r="AE75" s="518" t="s">
        <v>772</v>
      </c>
      <c r="AF75" s="518" t="s">
        <v>772</v>
      </c>
      <c r="AG75" s="518" t="s">
        <v>772</v>
      </c>
      <c r="AH75" s="578"/>
      <c r="AK75" s="534">
        <v>67</v>
      </c>
      <c r="AL75" s="535">
        <f t="shared" si="9"/>
        <v>11.33</v>
      </c>
      <c r="AM75" s="535"/>
      <c r="AN75" s="535">
        <f t="shared" ref="AN75:AN108" si="13">AL75-AL74</f>
        <v>5.0000000000000711E-2</v>
      </c>
      <c r="AO75" s="536" t="str">
        <f>IF(AK75=Y25,AL75-AL74,"")</f>
        <v/>
      </c>
      <c r="AQ75" s="577" t="s">
        <v>850</v>
      </c>
      <c r="AR75" s="578" t="s">
        <v>854</v>
      </c>
      <c r="AS75" s="579">
        <v>43</v>
      </c>
      <c r="AT75" s="562" t="s">
        <v>852</v>
      </c>
      <c r="AU75" s="518" t="s">
        <v>853</v>
      </c>
      <c r="AV75" s="518"/>
      <c r="AW75" s="553" t="s">
        <v>163</v>
      </c>
      <c r="AX75" s="518" t="s">
        <v>772</v>
      </c>
      <c r="AY75" s="518" t="s">
        <v>772</v>
      </c>
      <c r="AZ75" s="518" t="s">
        <v>772</v>
      </c>
      <c r="BA75" s="518" t="s">
        <v>772</v>
      </c>
      <c r="BB75" s="518" t="s">
        <v>772</v>
      </c>
      <c r="BC75" s="578"/>
      <c r="BF75" s="534">
        <v>67</v>
      </c>
      <c r="BG75" s="535">
        <f t="shared" si="10"/>
        <v>31.08</v>
      </c>
      <c r="BH75" s="535"/>
      <c r="BI75" s="535">
        <f t="shared" ref="BI75:BI108" si="14">BG75-BG74</f>
        <v>0.11999999999999744</v>
      </c>
      <c r="BJ75" s="536" t="str">
        <f>IF(BF75=AT25,BG75-BG74,"")</f>
        <v/>
      </c>
      <c r="BL75" s="577" t="s">
        <v>850</v>
      </c>
      <c r="BM75" s="578" t="s">
        <v>854</v>
      </c>
      <c r="BN75" s="579">
        <v>43</v>
      </c>
      <c r="BO75" s="562" t="s">
        <v>852</v>
      </c>
      <c r="BP75" s="518" t="s">
        <v>853</v>
      </c>
      <c r="BQ75" s="518"/>
      <c r="BR75" s="553" t="s">
        <v>163</v>
      </c>
      <c r="BS75" s="518" t="s">
        <v>772</v>
      </c>
      <c r="BT75" s="518" t="s">
        <v>772</v>
      </c>
      <c r="BU75" s="518" t="s">
        <v>772</v>
      </c>
      <c r="BV75" s="518" t="s">
        <v>772</v>
      </c>
      <c r="BW75" s="518" t="s">
        <v>772</v>
      </c>
      <c r="BX75" s="578"/>
      <c r="CA75" s="534">
        <v>67</v>
      </c>
      <c r="CB75" s="535">
        <f t="shared" si="11"/>
        <v>30.15</v>
      </c>
      <c r="CC75" s="535"/>
      <c r="CD75" s="535">
        <f t="shared" ref="CD75:CD108" si="15">CB75-CB74</f>
        <v>0.28999999999999915</v>
      </c>
      <c r="CE75" s="536" t="str">
        <f>IF(CA75=BO25,CB75-CB74,"")</f>
        <v/>
      </c>
    </row>
    <row r="76" spans="1:83" x14ac:dyDescent="0.15">
      <c r="A76" s="577" t="s">
        <v>850</v>
      </c>
      <c r="B76" s="578" t="s">
        <v>855</v>
      </c>
      <c r="C76" s="579">
        <v>44</v>
      </c>
      <c r="D76" s="562" t="s">
        <v>852</v>
      </c>
      <c r="E76" s="518" t="s">
        <v>853</v>
      </c>
      <c r="F76" s="518"/>
      <c r="G76" s="553" t="s">
        <v>163</v>
      </c>
      <c r="H76" s="518" t="s">
        <v>772</v>
      </c>
      <c r="I76" s="518" t="s">
        <v>772</v>
      </c>
      <c r="J76" s="518" t="s">
        <v>772</v>
      </c>
      <c r="K76" s="518" t="s">
        <v>772</v>
      </c>
      <c r="L76" s="518" t="s">
        <v>772</v>
      </c>
      <c r="M76" s="578"/>
      <c r="P76" s="534">
        <v>68</v>
      </c>
      <c r="Q76" s="535">
        <f t="shared" si="8"/>
        <v>211.01</v>
      </c>
      <c r="R76" s="535"/>
      <c r="S76" s="535">
        <f t="shared" si="12"/>
        <v>1.0999999999999943</v>
      </c>
      <c r="T76" s="536" t="str">
        <f>IF(P76=D25,Q76-Q75,"")</f>
        <v/>
      </c>
      <c r="V76" s="577" t="s">
        <v>850</v>
      </c>
      <c r="W76" s="578" t="s">
        <v>855</v>
      </c>
      <c r="X76" s="579">
        <v>44</v>
      </c>
      <c r="Y76" s="562" t="s">
        <v>852</v>
      </c>
      <c r="Z76" s="518" t="s">
        <v>853</v>
      </c>
      <c r="AA76" s="518"/>
      <c r="AB76" s="553" t="s">
        <v>163</v>
      </c>
      <c r="AC76" s="518" t="s">
        <v>772</v>
      </c>
      <c r="AD76" s="518" t="s">
        <v>772</v>
      </c>
      <c r="AE76" s="518" t="s">
        <v>772</v>
      </c>
      <c r="AF76" s="518" t="s">
        <v>772</v>
      </c>
      <c r="AG76" s="518" t="s">
        <v>772</v>
      </c>
      <c r="AH76" s="578"/>
      <c r="AK76" s="534">
        <v>68</v>
      </c>
      <c r="AL76" s="535">
        <f t="shared" si="9"/>
        <v>11.37</v>
      </c>
      <c r="AM76" s="535"/>
      <c r="AN76" s="535">
        <f t="shared" si="13"/>
        <v>3.9999999999999147E-2</v>
      </c>
      <c r="AO76" s="536" t="str">
        <f>IF(AK76=Y25,AL76-AL75,"")</f>
        <v/>
      </c>
      <c r="AQ76" s="577" t="s">
        <v>850</v>
      </c>
      <c r="AR76" s="578" t="s">
        <v>855</v>
      </c>
      <c r="AS76" s="579">
        <v>44</v>
      </c>
      <c r="AT76" s="562" t="s">
        <v>852</v>
      </c>
      <c r="AU76" s="518" t="s">
        <v>853</v>
      </c>
      <c r="AV76" s="518"/>
      <c r="AW76" s="553" t="s">
        <v>163</v>
      </c>
      <c r="AX76" s="518" t="s">
        <v>772</v>
      </c>
      <c r="AY76" s="518" t="s">
        <v>772</v>
      </c>
      <c r="AZ76" s="518" t="s">
        <v>772</v>
      </c>
      <c r="BA76" s="518" t="s">
        <v>772</v>
      </c>
      <c r="BB76" s="518" t="s">
        <v>772</v>
      </c>
      <c r="BC76" s="578"/>
      <c r="BF76" s="534">
        <v>68</v>
      </c>
      <c r="BG76" s="535">
        <f t="shared" si="10"/>
        <v>31.22</v>
      </c>
      <c r="BH76" s="535"/>
      <c r="BI76" s="535">
        <f t="shared" si="14"/>
        <v>0.14000000000000057</v>
      </c>
      <c r="BJ76" s="536" t="str">
        <f>IF(BF76=AT25,BG76-BG75,"")</f>
        <v/>
      </c>
      <c r="BL76" s="577" t="s">
        <v>850</v>
      </c>
      <c r="BM76" s="578" t="s">
        <v>855</v>
      </c>
      <c r="BN76" s="579">
        <v>44</v>
      </c>
      <c r="BO76" s="562" t="s">
        <v>852</v>
      </c>
      <c r="BP76" s="518" t="s">
        <v>853</v>
      </c>
      <c r="BQ76" s="518"/>
      <c r="BR76" s="553" t="s">
        <v>163</v>
      </c>
      <c r="BS76" s="518" t="s">
        <v>772</v>
      </c>
      <c r="BT76" s="518" t="s">
        <v>772</v>
      </c>
      <c r="BU76" s="518" t="s">
        <v>772</v>
      </c>
      <c r="BV76" s="518" t="s">
        <v>772</v>
      </c>
      <c r="BW76" s="518" t="s">
        <v>772</v>
      </c>
      <c r="BX76" s="578"/>
      <c r="CA76" s="534">
        <v>68</v>
      </c>
      <c r="CB76" s="535">
        <f t="shared" si="11"/>
        <v>30.33</v>
      </c>
      <c r="CC76" s="535"/>
      <c r="CD76" s="535">
        <f t="shared" si="15"/>
        <v>0.17999999999999972</v>
      </c>
      <c r="CE76" s="536" t="str">
        <f>IF(CA76=BO25,CB76-CB75,"")</f>
        <v/>
      </c>
    </row>
    <row r="77" spans="1:83" x14ac:dyDescent="0.15">
      <c r="A77" s="583" t="s">
        <v>850</v>
      </c>
      <c r="B77" s="581" t="s">
        <v>856</v>
      </c>
      <c r="C77" s="582">
        <v>45</v>
      </c>
      <c r="D77" s="583" t="s">
        <v>852</v>
      </c>
      <c r="E77" s="584" t="s">
        <v>853</v>
      </c>
      <c r="F77" s="584"/>
      <c r="G77" s="526" t="s">
        <v>163</v>
      </c>
      <c r="H77" s="584" t="s">
        <v>772</v>
      </c>
      <c r="I77" s="584" t="s">
        <v>772</v>
      </c>
      <c r="J77" s="584" t="s">
        <v>772</v>
      </c>
      <c r="K77" s="584" t="s">
        <v>772</v>
      </c>
      <c r="L77" s="584" t="s">
        <v>772</v>
      </c>
      <c r="M77" s="581"/>
      <c r="P77" s="534">
        <v>69</v>
      </c>
      <c r="Q77" s="535">
        <f t="shared" si="8"/>
        <v>211.88</v>
      </c>
      <c r="R77" s="535"/>
      <c r="S77" s="535">
        <f t="shared" si="12"/>
        <v>0.87000000000000455</v>
      </c>
      <c r="T77" s="536" t="str">
        <f>IF(P77=D25,Q77-Q76,"")</f>
        <v/>
      </c>
      <c r="V77" s="583" t="s">
        <v>850</v>
      </c>
      <c r="W77" s="581" t="s">
        <v>856</v>
      </c>
      <c r="X77" s="582">
        <v>45</v>
      </c>
      <c r="Y77" s="583" t="s">
        <v>852</v>
      </c>
      <c r="Z77" s="584" t="s">
        <v>853</v>
      </c>
      <c r="AA77" s="584"/>
      <c r="AB77" s="526" t="s">
        <v>163</v>
      </c>
      <c r="AC77" s="584" t="s">
        <v>772</v>
      </c>
      <c r="AD77" s="584" t="s">
        <v>772</v>
      </c>
      <c r="AE77" s="584" t="s">
        <v>772</v>
      </c>
      <c r="AF77" s="584" t="s">
        <v>772</v>
      </c>
      <c r="AG77" s="584" t="s">
        <v>772</v>
      </c>
      <c r="AH77" s="581"/>
      <c r="AK77" s="534">
        <v>69</v>
      </c>
      <c r="AL77" s="535">
        <f t="shared" si="9"/>
        <v>11.41</v>
      </c>
      <c r="AM77" s="535"/>
      <c r="AN77" s="535">
        <f t="shared" si="13"/>
        <v>4.0000000000000924E-2</v>
      </c>
      <c r="AO77" s="536" t="str">
        <f>IF(AK77=Y25,AL77-AL76,"")</f>
        <v/>
      </c>
      <c r="AQ77" s="583" t="s">
        <v>850</v>
      </c>
      <c r="AR77" s="581" t="s">
        <v>856</v>
      </c>
      <c r="AS77" s="582">
        <v>45</v>
      </c>
      <c r="AT77" s="583" t="s">
        <v>852</v>
      </c>
      <c r="AU77" s="584" t="s">
        <v>853</v>
      </c>
      <c r="AV77" s="584"/>
      <c r="AW77" s="526" t="s">
        <v>163</v>
      </c>
      <c r="AX77" s="584" t="s">
        <v>772</v>
      </c>
      <c r="AY77" s="584" t="s">
        <v>772</v>
      </c>
      <c r="AZ77" s="584" t="s">
        <v>772</v>
      </c>
      <c r="BA77" s="584" t="s">
        <v>772</v>
      </c>
      <c r="BB77" s="584" t="s">
        <v>772</v>
      </c>
      <c r="BC77" s="581"/>
      <c r="BF77" s="534">
        <v>69</v>
      </c>
      <c r="BG77" s="535">
        <f t="shared" si="10"/>
        <v>31.36</v>
      </c>
      <c r="BH77" s="535"/>
      <c r="BI77" s="535">
        <f t="shared" si="14"/>
        <v>0.14000000000000057</v>
      </c>
      <c r="BJ77" s="536" t="str">
        <f>IF(BF77=AT25,BG77-BG76,"")</f>
        <v/>
      </c>
      <c r="BL77" s="583" t="s">
        <v>850</v>
      </c>
      <c r="BM77" s="581" t="s">
        <v>856</v>
      </c>
      <c r="BN77" s="582">
        <v>45</v>
      </c>
      <c r="BO77" s="583" t="s">
        <v>852</v>
      </c>
      <c r="BP77" s="584" t="s">
        <v>853</v>
      </c>
      <c r="BQ77" s="584"/>
      <c r="BR77" s="526" t="s">
        <v>163</v>
      </c>
      <c r="BS77" s="584" t="s">
        <v>772</v>
      </c>
      <c r="BT77" s="584" t="s">
        <v>772</v>
      </c>
      <c r="BU77" s="584" t="s">
        <v>772</v>
      </c>
      <c r="BV77" s="584" t="s">
        <v>772</v>
      </c>
      <c r="BW77" s="584" t="s">
        <v>772</v>
      </c>
      <c r="BX77" s="581"/>
      <c r="CA77" s="534">
        <v>69</v>
      </c>
      <c r="CB77" s="535">
        <f t="shared" si="11"/>
        <v>30.49</v>
      </c>
      <c r="CC77" s="535"/>
      <c r="CD77" s="535">
        <f t="shared" si="15"/>
        <v>0.16000000000000014</v>
      </c>
      <c r="CE77" s="536" t="str">
        <f>IF(CA77=BO25,CB77-CB76,"")</f>
        <v/>
      </c>
    </row>
    <row r="78" spans="1:83" x14ac:dyDescent="0.15">
      <c r="P78" s="534">
        <v>70</v>
      </c>
      <c r="Q78" s="535">
        <f t="shared" si="8"/>
        <v>212.84</v>
      </c>
      <c r="R78" s="535"/>
      <c r="S78" s="535">
        <f t="shared" si="12"/>
        <v>0.96000000000000796</v>
      </c>
      <c r="T78" s="536" t="str">
        <f>IF(P78=D25,Q78-Q77,"")</f>
        <v/>
      </c>
      <c r="AK78" s="534">
        <v>70</v>
      </c>
      <c r="AL78" s="535">
        <f t="shared" si="9"/>
        <v>11.45</v>
      </c>
      <c r="AM78" s="535"/>
      <c r="AN78" s="535">
        <f t="shared" si="13"/>
        <v>3.9999999999999147E-2</v>
      </c>
      <c r="AO78" s="536" t="str">
        <f>IF(AK78=Y25,AL78-AL77,"")</f>
        <v/>
      </c>
      <c r="BF78" s="534">
        <v>70</v>
      </c>
      <c r="BG78" s="535">
        <f t="shared" si="10"/>
        <v>31.48</v>
      </c>
      <c r="BH78" s="535"/>
      <c r="BI78" s="535">
        <f t="shared" si="14"/>
        <v>0.12000000000000099</v>
      </c>
      <c r="BJ78" s="536" t="str">
        <f>IF(BF78=AT25,BG78-BG77,"")</f>
        <v/>
      </c>
      <c r="CA78" s="534">
        <v>70</v>
      </c>
      <c r="CB78" s="535">
        <f t="shared" si="11"/>
        <v>30.66</v>
      </c>
      <c r="CC78" s="535"/>
      <c r="CD78" s="535">
        <f t="shared" si="15"/>
        <v>0.17000000000000171</v>
      </c>
      <c r="CE78" s="536" t="str">
        <f>IF(CA78=BO25,CB78-CB77,"")</f>
        <v/>
      </c>
    </row>
    <row r="79" spans="1:83" x14ac:dyDescent="0.15">
      <c r="P79" s="534">
        <v>71</v>
      </c>
      <c r="Q79" s="535">
        <f t="shared" si="8"/>
        <v>213.94</v>
      </c>
      <c r="R79" s="518"/>
      <c r="S79" s="535">
        <f t="shared" si="12"/>
        <v>1.0999999999999943</v>
      </c>
      <c r="T79" s="536" t="str">
        <f>IF(P79=D25,Q79-Q78,"")</f>
        <v/>
      </c>
      <c r="AK79" s="534">
        <v>71</v>
      </c>
      <c r="AL79" s="535">
        <f t="shared" si="9"/>
        <v>11.49</v>
      </c>
      <c r="AM79" s="518"/>
      <c r="AN79" s="535">
        <f t="shared" si="13"/>
        <v>4.0000000000000924E-2</v>
      </c>
      <c r="AO79" s="536" t="str">
        <f>IF(AK79=Y25,AL79-AL78,"")</f>
        <v/>
      </c>
      <c r="BF79" s="534">
        <v>71</v>
      </c>
      <c r="BG79" s="535">
        <f t="shared" si="10"/>
        <v>31.59</v>
      </c>
      <c r="BH79" s="518"/>
      <c r="BI79" s="535">
        <f t="shared" si="14"/>
        <v>0.10999999999999943</v>
      </c>
      <c r="BJ79" s="536" t="str">
        <f>IF(BF79=AT25,BG79-BG78,"")</f>
        <v/>
      </c>
      <c r="CA79" s="534">
        <v>71</v>
      </c>
      <c r="CB79" s="535">
        <f t="shared" si="11"/>
        <v>30.92</v>
      </c>
      <c r="CC79" s="518"/>
      <c r="CD79" s="535">
        <f t="shared" si="15"/>
        <v>0.26000000000000156</v>
      </c>
      <c r="CE79" s="536" t="str">
        <f>IF(CA79=BO25,CB79-CB78,"")</f>
        <v/>
      </c>
    </row>
    <row r="80" spans="1:83" x14ac:dyDescent="0.15">
      <c r="P80" s="534">
        <v>72</v>
      </c>
      <c r="Q80" s="535">
        <f t="shared" si="8"/>
        <v>215.14</v>
      </c>
      <c r="R80" s="518"/>
      <c r="S80" s="535">
        <f t="shared" si="12"/>
        <v>1.1999999999999886</v>
      </c>
      <c r="T80" s="536" t="str">
        <f>IF(P80=D25,Q80-Q79,"")</f>
        <v/>
      </c>
      <c r="AK80" s="534">
        <v>72</v>
      </c>
      <c r="AL80" s="535">
        <f t="shared" si="9"/>
        <v>11.53</v>
      </c>
      <c r="AM80" s="518"/>
      <c r="AN80" s="535">
        <f t="shared" si="13"/>
        <v>3.9999999999999147E-2</v>
      </c>
      <c r="AO80" s="536" t="str">
        <f>IF(AK80=Y25,AL80-AL79,"")</f>
        <v/>
      </c>
      <c r="BF80" s="534">
        <v>72</v>
      </c>
      <c r="BG80" s="535">
        <f t="shared" si="10"/>
        <v>31.68</v>
      </c>
      <c r="BH80" s="518"/>
      <c r="BI80" s="535">
        <f t="shared" si="14"/>
        <v>8.9999999999999858E-2</v>
      </c>
      <c r="BJ80" s="536" t="str">
        <f>IF(BF80=AT25,BG80-BG79,"")</f>
        <v/>
      </c>
      <c r="CA80" s="534">
        <v>72</v>
      </c>
      <c r="CB80" s="535">
        <f t="shared" si="11"/>
        <v>31.17</v>
      </c>
      <c r="CC80" s="518"/>
      <c r="CD80" s="535">
        <f t="shared" si="15"/>
        <v>0.25</v>
      </c>
      <c r="CE80" s="536" t="str">
        <f>IF(CA80=BO25,CB80-CB79,"")</f>
        <v/>
      </c>
    </row>
    <row r="81" spans="16:83" x14ac:dyDescent="0.15">
      <c r="P81" s="534">
        <v>73</v>
      </c>
      <c r="Q81" s="535">
        <f t="shared" si="8"/>
        <v>216.25</v>
      </c>
      <c r="R81" s="518"/>
      <c r="S81" s="535">
        <f t="shared" si="12"/>
        <v>1.1100000000000136</v>
      </c>
      <c r="T81" s="536" t="str">
        <f>IF(P81=D25,Q81-Q80,"")</f>
        <v/>
      </c>
      <c r="AK81" s="534">
        <v>73</v>
      </c>
      <c r="AL81" s="535">
        <f t="shared" si="9"/>
        <v>11.56</v>
      </c>
      <c r="AM81" s="518"/>
      <c r="AN81" s="535">
        <f t="shared" si="13"/>
        <v>3.0000000000001137E-2</v>
      </c>
      <c r="AO81" s="536" t="str">
        <f>IF(AK81=Y25,AL81-AL80,"")</f>
        <v/>
      </c>
      <c r="BF81" s="534">
        <v>73</v>
      </c>
      <c r="BG81" s="535">
        <f t="shared" si="10"/>
        <v>31.8</v>
      </c>
      <c r="BH81" s="518"/>
      <c r="BI81" s="535">
        <f t="shared" si="14"/>
        <v>0.12000000000000099</v>
      </c>
      <c r="BJ81" s="536" t="str">
        <f>IF(BF81=AT25,BG81-BG80,"")</f>
        <v/>
      </c>
      <c r="CA81" s="534">
        <v>73</v>
      </c>
      <c r="CB81" s="535">
        <f t="shared" si="11"/>
        <v>31.37</v>
      </c>
      <c r="CC81" s="518"/>
      <c r="CD81" s="535">
        <f t="shared" si="15"/>
        <v>0.19999999999999929</v>
      </c>
      <c r="CE81" s="536" t="str">
        <f>IF(CA81=BO25,CB81-CB80,"")</f>
        <v/>
      </c>
    </row>
    <row r="82" spans="16:83" x14ac:dyDescent="0.15">
      <c r="P82" s="534">
        <v>74</v>
      </c>
      <c r="Q82" s="535">
        <f t="shared" si="8"/>
        <v>217.22</v>
      </c>
      <c r="R82" s="518"/>
      <c r="S82" s="535">
        <f t="shared" si="12"/>
        <v>0.96999999999999886</v>
      </c>
      <c r="T82" s="536" t="str">
        <f>IF(P82=D25,Q82-Q81,"")</f>
        <v/>
      </c>
      <c r="AK82" s="534">
        <v>74</v>
      </c>
      <c r="AL82" s="535">
        <f t="shared" si="9"/>
        <v>11.61</v>
      </c>
      <c r="AM82" s="518"/>
      <c r="AN82" s="535">
        <f t="shared" si="13"/>
        <v>4.9999999999998934E-2</v>
      </c>
      <c r="AO82" s="536" t="str">
        <f>IF(AK82=Y25,AL82-AL81,"")</f>
        <v/>
      </c>
      <c r="BF82" s="534">
        <v>74</v>
      </c>
      <c r="BG82" s="535">
        <f t="shared" si="10"/>
        <v>31.89</v>
      </c>
      <c r="BH82" s="518"/>
      <c r="BI82" s="535">
        <f t="shared" si="14"/>
        <v>8.9999999999999858E-2</v>
      </c>
      <c r="BJ82" s="536" t="str">
        <f>IF(BF82=AT25,BG82-BG81,"")</f>
        <v/>
      </c>
      <c r="CA82" s="534">
        <v>74</v>
      </c>
      <c r="CB82" s="535">
        <f t="shared" si="11"/>
        <v>31.52</v>
      </c>
      <c r="CC82" s="518"/>
      <c r="CD82" s="535">
        <f t="shared" si="15"/>
        <v>0.14999999999999858</v>
      </c>
      <c r="CE82" s="536" t="str">
        <f>IF(CA82=BO25,CB82-CB81,"")</f>
        <v/>
      </c>
    </row>
    <row r="83" spans="16:83" x14ac:dyDescent="0.15">
      <c r="P83" s="534">
        <v>75</v>
      </c>
      <c r="Q83" s="535">
        <f t="shared" si="8"/>
        <v>218.45</v>
      </c>
      <c r="R83" s="518"/>
      <c r="S83" s="535">
        <f t="shared" si="12"/>
        <v>1.2299999999999898</v>
      </c>
      <c r="T83" s="536" t="str">
        <f>IF(P83=D25,Q83-Q82,"")</f>
        <v/>
      </c>
      <c r="AK83" s="534">
        <v>75</v>
      </c>
      <c r="AL83" s="535">
        <f t="shared" si="9"/>
        <v>11.66</v>
      </c>
      <c r="AM83" s="518"/>
      <c r="AN83" s="535">
        <f t="shared" si="13"/>
        <v>5.0000000000000711E-2</v>
      </c>
      <c r="AO83" s="536" t="str">
        <f>IF(AK83=Y25,AL83-AL82,"")</f>
        <v/>
      </c>
      <c r="BF83" s="534">
        <v>75</v>
      </c>
      <c r="BG83" s="535">
        <f t="shared" si="10"/>
        <v>32.04</v>
      </c>
      <c r="BH83" s="518"/>
      <c r="BI83" s="535">
        <f t="shared" si="14"/>
        <v>0.14999999999999858</v>
      </c>
      <c r="BJ83" s="536" t="str">
        <f>IF(BF83=AT25,BG83-BG82,"")</f>
        <v/>
      </c>
      <c r="CA83" s="534">
        <v>75</v>
      </c>
      <c r="CB83" s="535">
        <f t="shared" si="11"/>
        <v>31.67</v>
      </c>
      <c r="CC83" s="518"/>
      <c r="CD83" s="535">
        <f t="shared" si="15"/>
        <v>0.15000000000000213</v>
      </c>
      <c r="CE83" s="536" t="str">
        <f>IF(CA83=BO25,CB83-CB82,"")</f>
        <v/>
      </c>
    </row>
    <row r="84" spans="16:83" x14ac:dyDescent="0.15">
      <c r="P84" s="534">
        <v>76</v>
      </c>
      <c r="Q84" s="535">
        <f t="shared" si="8"/>
        <v>219.45</v>
      </c>
      <c r="R84" s="518"/>
      <c r="S84" s="535">
        <f t="shared" si="12"/>
        <v>1</v>
      </c>
      <c r="T84" s="536" t="str">
        <f>IF(P84=D25,Q84-Q83,"")</f>
        <v/>
      </c>
      <c r="AK84" s="534">
        <v>76</v>
      </c>
      <c r="AL84" s="535">
        <f t="shared" si="9"/>
        <v>11.7</v>
      </c>
      <c r="AM84" s="518"/>
      <c r="AN84" s="535">
        <f t="shared" si="13"/>
        <v>3.9999999999999147E-2</v>
      </c>
      <c r="AO84" s="536" t="str">
        <f>IF(AK84=Y25,AL84-AL83,"")</f>
        <v/>
      </c>
      <c r="BF84" s="534">
        <v>76</v>
      </c>
      <c r="BG84" s="535">
        <f t="shared" si="10"/>
        <v>32.14</v>
      </c>
      <c r="BH84" s="518"/>
      <c r="BI84" s="535">
        <f t="shared" si="14"/>
        <v>0.10000000000000142</v>
      </c>
      <c r="BJ84" s="536" t="str">
        <f>IF(BF84=AT25,BG84-BG83,"")</f>
        <v/>
      </c>
      <c r="CA84" s="534">
        <v>76</v>
      </c>
      <c r="CB84" s="535">
        <f t="shared" si="11"/>
        <v>31.84</v>
      </c>
      <c r="CC84" s="518"/>
      <c r="CD84" s="535">
        <f t="shared" si="15"/>
        <v>0.16999999999999815</v>
      </c>
      <c r="CE84" s="536" t="str">
        <f>IF(CA84=BO25,CB84-CB83,"")</f>
        <v/>
      </c>
    </row>
    <row r="85" spans="16:83" x14ac:dyDescent="0.15">
      <c r="P85" s="534">
        <v>77</v>
      </c>
      <c r="Q85" s="535">
        <f t="shared" si="8"/>
        <v>220.24</v>
      </c>
      <c r="R85" s="518"/>
      <c r="S85" s="535">
        <f t="shared" si="12"/>
        <v>0.79000000000002046</v>
      </c>
      <c r="T85" s="536" t="str">
        <f>IF(P85=D25,Q85-Q84,"")</f>
        <v/>
      </c>
      <c r="AK85" s="534">
        <v>77</v>
      </c>
      <c r="AL85" s="535">
        <f t="shared" si="9"/>
        <v>11.73</v>
      </c>
      <c r="AM85" s="518"/>
      <c r="AN85" s="535">
        <f t="shared" si="13"/>
        <v>3.0000000000001137E-2</v>
      </c>
      <c r="AO85" s="536" t="str">
        <f>IF(AK85=Y25,AL85-AL84,"")</f>
        <v/>
      </c>
      <c r="BF85" s="534">
        <v>77</v>
      </c>
      <c r="BG85" s="535">
        <f t="shared" si="10"/>
        <v>32.22</v>
      </c>
      <c r="BH85" s="518"/>
      <c r="BI85" s="535">
        <f t="shared" si="14"/>
        <v>7.9999999999998295E-2</v>
      </c>
      <c r="BJ85" s="536" t="str">
        <f>IF(BF85=AT25,BG85-BG84,"")</f>
        <v/>
      </c>
      <c r="CA85" s="534">
        <v>77</v>
      </c>
      <c r="CB85" s="535">
        <f t="shared" si="11"/>
        <v>31.99</v>
      </c>
      <c r="CC85" s="518"/>
      <c r="CD85" s="535">
        <f t="shared" si="15"/>
        <v>0.14999999999999858</v>
      </c>
      <c r="CE85" s="536" t="str">
        <f>IF(CA85=BO25,CB85-CB84,"")</f>
        <v/>
      </c>
    </row>
    <row r="86" spans="16:83" x14ac:dyDescent="0.15">
      <c r="P86" s="534">
        <v>78</v>
      </c>
      <c r="Q86" s="535">
        <f t="shared" si="8"/>
        <v>221.32</v>
      </c>
      <c r="R86" s="518"/>
      <c r="S86" s="535">
        <f t="shared" si="12"/>
        <v>1.0799999999999841</v>
      </c>
      <c r="T86" s="536" t="str">
        <f>IF(P86=D25,Q86-Q85,"")</f>
        <v/>
      </c>
      <c r="AK86" s="534">
        <v>78</v>
      </c>
      <c r="AL86" s="535">
        <f t="shared" si="9"/>
        <v>11.78</v>
      </c>
      <c r="AM86" s="518"/>
      <c r="AN86" s="535">
        <f t="shared" si="13"/>
        <v>4.9999999999998934E-2</v>
      </c>
      <c r="AO86" s="536" t="str">
        <f>IF(AK86=Y25,AL86-AL85,"")</f>
        <v/>
      </c>
      <c r="BF86" s="534">
        <v>78</v>
      </c>
      <c r="BG86" s="535">
        <f t="shared" si="10"/>
        <v>32.33</v>
      </c>
      <c r="BH86" s="518"/>
      <c r="BI86" s="535">
        <f t="shared" si="14"/>
        <v>0.10999999999999943</v>
      </c>
      <c r="BJ86" s="536" t="str">
        <f>IF(BF86=AT25,BG86-BG85,"")</f>
        <v/>
      </c>
      <c r="CA86" s="534">
        <v>78</v>
      </c>
      <c r="CB86" s="535">
        <f t="shared" si="11"/>
        <v>32.18</v>
      </c>
      <c r="CC86" s="518"/>
      <c r="CD86" s="535">
        <f t="shared" si="15"/>
        <v>0.19000000000000128</v>
      </c>
      <c r="CE86" s="536" t="str">
        <f>IF(CA86=BO25,CB86-CB85,"")</f>
        <v/>
      </c>
    </row>
    <row r="87" spans="16:83" x14ac:dyDescent="0.15">
      <c r="P87" s="534">
        <v>79</v>
      </c>
      <c r="Q87" s="535">
        <f t="shared" si="8"/>
        <v>222.29</v>
      </c>
      <c r="R87" s="518"/>
      <c r="S87" s="535">
        <f t="shared" si="12"/>
        <v>0.96999999999999886</v>
      </c>
      <c r="T87" s="536" t="str">
        <f>IF(P87=D25,Q87-Q86,"")</f>
        <v/>
      </c>
      <c r="AK87" s="534">
        <v>79</v>
      </c>
      <c r="AL87" s="535">
        <f t="shared" si="9"/>
        <v>11.81</v>
      </c>
      <c r="AM87" s="518"/>
      <c r="AN87" s="535">
        <f t="shared" si="13"/>
        <v>3.0000000000001137E-2</v>
      </c>
      <c r="AO87" s="536" t="str">
        <f>IF(AK87=Y25,AL87-AL86,"")</f>
        <v/>
      </c>
      <c r="BF87" s="534">
        <v>79</v>
      </c>
      <c r="BG87" s="535">
        <f t="shared" si="10"/>
        <v>32.42</v>
      </c>
      <c r="BH87" s="518"/>
      <c r="BI87" s="535">
        <f t="shared" si="14"/>
        <v>9.0000000000003411E-2</v>
      </c>
      <c r="BJ87" s="536" t="str">
        <f>IF(BF87=AT25,BG87-BG86,"")</f>
        <v/>
      </c>
      <c r="CA87" s="534">
        <v>79</v>
      </c>
      <c r="CB87" s="535">
        <f t="shared" si="11"/>
        <v>32.380000000000003</v>
      </c>
      <c r="CC87" s="518"/>
      <c r="CD87" s="535">
        <f t="shared" si="15"/>
        <v>0.20000000000000284</v>
      </c>
      <c r="CE87" s="536" t="str">
        <f>IF(CA87=BO25,CB87-CB86,"")</f>
        <v/>
      </c>
    </row>
    <row r="88" spans="16:83" x14ac:dyDescent="0.15">
      <c r="P88" s="534">
        <v>80</v>
      </c>
      <c r="Q88" s="535">
        <f t="shared" si="8"/>
        <v>223.02</v>
      </c>
      <c r="R88" s="518"/>
      <c r="S88" s="535">
        <f t="shared" si="12"/>
        <v>0.73000000000001819</v>
      </c>
      <c r="T88" s="536" t="str">
        <f>IF(P88=D25,Q88-Q87,"")</f>
        <v/>
      </c>
      <c r="AK88" s="534">
        <v>80</v>
      </c>
      <c r="AL88" s="535">
        <f t="shared" si="9"/>
        <v>11.85</v>
      </c>
      <c r="AM88" s="518"/>
      <c r="AN88" s="535">
        <f t="shared" si="13"/>
        <v>3.9999999999999147E-2</v>
      </c>
      <c r="AO88" s="536" t="str">
        <f>IF(AK88=Y25,AL88-AL87,"")</f>
        <v/>
      </c>
      <c r="BF88" s="534">
        <v>80</v>
      </c>
      <c r="BG88" s="535">
        <f t="shared" si="10"/>
        <v>32.51</v>
      </c>
      <c r="BH88" s="518"/>
      <c r="BI88" s="535">
        <f t="shared" si="14"/>
        <v>8.9999999999996305E-2</v>
      </c>
      <c r="BJ88" s="536" t="str">
        <f>IF(BF88=AT25,BG88-BG87,"")</f>
        <v/>
      </c>
      <c r="CA88" s="534">
        <v>80</v>
      </c>
      <c r="CB88" s="535">
        <f t="shared" si="11"/>
        <v>32.520000000000003</v>
      </c>
      <c r="CC88" s="518"/>
      <c r="CD88" s="535">
        <f t="shared" si="15"/>
        <v>0.14000000000000057</v>
      </c>
      <c r="CE88" s="536" t="str">
        <f>IF(CA88=BO25,CB88-CB87,"")</f>
        <v/>
      </c>
    </row>
    <row r="89" spans="16:83" x14ac:dyDescent="0.15">
      <c r="P89" s="534">
        <v>81</v>
      </c>
      <c r="Q89" s="535">
        <f t="shared" si="8"/>
        <v>223.72</v>
      </c>
      <c r="R89" s="518"/>
      <c r="S89" s="535">
        <f t="shared" si="12"/>
        <v>0.69999999999998863</v>
      </c>
      <c r="T89" s="536" t="str">
        <f>IF(P89=D25,Q89-Q88,"")</f>
        <v/>
      </c>
      <c r="AK89" s="534">
        <v>81</v>
      </c>
      <c r="AL89" s="535">
        <f t="shared" si="9"/>
        <v>11.88</v>
      </c>
      <c r="AM89" s="518"/>
      <c r="AN89" s="535">
        <f t="shared" si="13"/>
        <v>3.0000000000001137E-2</v>
      </c>
      <c r="AO89" s="536" t="str">
        <f>IF(AK89=Y25,AL89-AL88,"")</f>
        <v/>
      </c>
      <c r="BF89" s="534">
        <v>81</v>
      </c>
      <c r="BG89" s="535">
        <f t="shared" si="10"/>
        <v>32.619999999999997</v>
      </c>
      <c r="BH89" s="518"/>
      <c r="BI89" s="535">
        <f t="shared" si="14"/>
        <v>0.10999999999999943</v>
      </c>
      <c r="BJ89" s="536" t="str">
        <f>IF(BF89=AT25,BG89-BG88,"")</f>
        <v/>
      </c>
      <c r="CA89" s="534">
        <v>81</v>
      </c>
      <c r="CB89" s="535">
        <f t="shared" si="11"/>
        <v>32.729999999999997</v>
      </c>
      <c r="CC89" s="518"/>
      <c r="CD89" s="535">
        <f t="shared" si="15"/>
        <v>0.20999999999999375</v>
      </c>
      <c r="CE89" s="536" t="str">
        <f>IF(CA89=BO25,CB89-CB88,"")</f>
        <v/>
      </c>
    </row>
    <row r="90" spans="16:83" x14ac:dyDescent="0.15">
      <c r="P90" s="534">
        <v>82</v>
      </c>
      <c r="Q90" s="535">
        <f t="shared" si="8"/>
        <v>224.71</v>
      </c>
      <c r="R90" s="518"/>
      <c r="S90" s="535">
        <f t="shared" si="12"/>
        <v>0.99000000000000909</v>
      </c>
      <c r="T90" s="536" t="str">
        <f>IF(P90=D25,Q90-Q89,"")</f>
        <v/>
      </c>
      <c r="AK90" s="534">
        <v>82</v>
      </c>
      <c r="AL90" s="535">
        <f t="shared" si="9"/>
        <v>11.93</v>
      </c>
      <c r="AM90" s="518"/>
      <c r="AN90" s="535">
        <f t="shared" si="13"/>
        <v>4.9999999999998934E-2</v>
      </c>
      <c r="AO90" s="536" t="str">
        <f>IF(AK90=Y25,AL90-AL89,"")</f>
        <v/>
      </c>
      <c r="BF90" s="534">
        <v>82</v>
      </c>
      <c r="BG90" s="535">
        <f t="shared" si="10"/>
        <v>32.71</v>
      </c>
      <c r="BH90" s="518"/>
      <c r="BI90" s="535">
        <f t="shared" si="14"/>
        <v>9.0000000000003411E-2</v>
      </c>
      <c r="BJ90" s="536" t="str">
        <f>IF(BF90=AT25,BG90-BG89,"")</f>
        <v/>
      </c>
      <c r="CA90" s="534">
        <v>82</v>
      </c>
      <c r="CB90" s="535">
        <f t="shared" si="11"/>
        <v>32.92</v>
      </c>
      <c r="CC90" s="518"/>
      <c r="CD90" s="535">
        <f t="shared" si="15"/>
        <v>0.19000000000000483</v>
      </c>
      <c r="CE90" s="536" t="str">
        <f>IF(CA90=BO25,CB90-CB89,"")</f>
        <v/>
      </c>
    </row>
    <row r="91" spans="16:83" x14ac:dyDescent="0.15">
      <c r="P91" s="534">
        <v>83</v>
      </c>
      <c r="Q91" s="535">
        <f t="shared" si="8"/>
        <v>225.56</v>
      </c>
      <c r="R91" s="518"/>
      <c r="S91" s="535">
        <f t="shared" si="12"/>
        <v>0.84999999999999432</v>
      </c>
      <c r="T91" s="536" t="str">
        <f>IF(P91=D25,Q91-Q90,"")</f>
        <v/>
      </c>
      <c r="AK91" s="534">
        <v>83</v>
      </c>
      <c r="AL91" s="535">
        <f t="shared" si="9"/>
        <v>11.96</v>
      </c>
      <c r="AM91" s="518"/>
      <c r="AN91" s="535">
        <f t="shared" si="13"/>
        <v>3.0000000000001137E-2</v>
      </c>
      <c r="AO91" s="536" t="str">
        <f>IF(AK91=Y25,AL91-AL90,"")</f>
        <v/>
      </c>
      <c r="BF91" s="534">
        <v>83</v>
      </c>
      <c r="BG91" s="535">
        <f t="shared" si="10"/>
        <v>32.81</v>
      </c>
      <c r="BH91" s="518"/>
      <c r="BI91" s="535">
        <f t="shared" si="14"/>
        <v>0.10000000000000142</v>
      </c>
      <c r="BJ91" s="536" t="str">
        <f>IF(BF91=AT25,BG91-BG90,"")</f>
        <v/>
      </c>
      <c r="CA91" s="534">
        <v>83</v>
      </c>
      <c r="CB91" s="535">
        <f t="shared" si="11"/>
        <v>33.06</v>
      </c>
      <c r="CC91" s="518"/>
      <c r="CD91" s="535">
        <f t="shared" si="15"/>
        <v>0.14000000000000057</v>
      </c>
      <c r="CE91" s="536" t="str">
        <f>IF(CA91=BO25,CB91-CB90,"")</f>
        <v/>
      </c>
    </row>
    <row r="92" spans="16:83" x14ac:dyDescent="0.15">
      <c r="P92" s="534">
        <v>84</v>
      </c>
      <c r="Q92" s="535">
        <f t="shared" si="8"/>
        <v>226.37</v>
      </c>
      <c r="R92" s="518"/>
      <c r="S92" s="535">
        <f t="shared" si="12"/>
        <v>0.81000000000000227</v>
      </c>
      <c r="T92" s="536" t="str">
        <f>IF(P92=D25,Q92-Q91,"")</f>
        <v/>
      </c>
      <c r="AK92" s="534">
        <v>84</v>
      </c>
      <c r="AL92" s="535">
        <f t="shared" si="9"/>
        <v>11.98</v>
      </c>
      <c r="AM92" s="518"/>
      <c r="AN92" s="535">
        <f t="shared" si="13"/>
        <v>1.9999999999999574E-2</v>
      </c>
      <c r="AO92" s="536" t="str">
        <f>IF(AK92=Y25,AL92-AL91,"")</f>
        <v/>
      </c>
      <c r="BF92" s="534">
        <v>84</v>
      </c>
      <c r="BG92" s="535">
        <f t="shared" si="10"/>
        <v>32.909999999999997</v>
      </c>
      <c r="BH92" s="518"/>
      <c r="BI92" s="535">
        <f t="shared" si="14"/>
        <v>9.9999999999994316E-2</v>
      </c>
      <c r="BJ92" s="536" t="str">
        <f>IF(BF92=AT25,BG92-BG91,"")</f>
        <v/>
      </c>
      <c r="CA92" s="534">
        <v>84</v>
      </c>
      <c r="CB92" s="535">
        <f t="shared" si="11"/>
        <v>33.200000000000003</v>
      </c>
      <c r="CC92" s="518"/>
      <c r="CD92" s="535">
        <f t="shared" si="15"/>
        <v>0.14000000000000057</v>
      </c>
      <c r="CE92" s="536" t="str">
        <f>IF(CA92=BO25,CB92-CB91,"")</f>
        <v/>
      </c>
    </row>
    <row r="93" spans="16:83" x14ac:dyDescent="0.15">
      <c r="P93" s="534">
        <v>85</v>
      </c>
      <c r="Q93" s="535">
        <f t="shared" si="8"/>
        <v>227.1</v>
      </c>
      <c r="R93" s="518"/>
      <c r="S93" s="535">
        <f t="shared" si="12"/>
        <v>0.72999999999998977</v>
      </c>
      <c r="T93" s="536" t="str">
        <f>IF(P93=D25,Q93-Q92,"")</f>
        <v/>
      </c>
      <c r="AK93" s="534">
        <v>85</v>
      </c>
      <c r="AL93" s="535">
        <f t="shared" si="9"/>
        <v>12.01</v>
      </c>
      <c r="AM93" s="518"/>
      <c r="AN93" s="535">
        <f t="shared" si="13"/>
        <v>2.9999999999999361E-2</v>
      </c>
      <c r="AO93" s="536" t="str">
        <f>IF(AK93=Y25,AL93-AL92,"")</f>
        <v/>
      </c>
      <c r="BF93" s="534">
        <v>85</v>
      </c>
      <c r="BG93" s="535">
        <f t="shared" si="10"/>
        <v>32.97</v>
      </c>
      <c r="BH93" s="518"/>
      <c r="BI93" s="535">
        <f t="shared" si="14"/>
        <v>6.0000000000002274E-2</v>
      </c>
      <c r="BJ93" s="536" t="str">
        <f>IF(BF93=AT25,BG93-BG92,"")</f>
        <v/>
      </c>
      <c r="CA93" s="534">
        <v>85</v>
      </c>
      <c r="CB93" s="535">
        <f t="shared" si="11"/>
        <v>33.32</v>
      </c>
      <c r="CC93" s="518"/>
      <c r="CD93" s="535">
        <f t="shared" si="15"/>
        <v>0.11999999999999744</v>
      </c>
      <c r="CE93" s="536" t="str">
        <f>IF(CA93=BO25,CB93-CB92,"")</f>
        <v/>
      </c>
    </row>
    <row r="94" spans="16:83" x14ac:dyDescent="0.15">
      <c r="P94" s="534">
        <v>86</v>
      </c>
      <c r="Q94" s="535">
        <f t="shared" si="8"/>
        <v>227.89</v>
      </c>
      <c r="R94" s="518"/>
      <c r="S94" s="535">
        <f t="shared" si="12"/>
        <v>0.78999999999999204</v>
      </c>
      <c r="T94" s="536" t="str">
        <f>IF(P94=D25,Q94-Q93,"")</f>
        <v/>
      </c>
      <c r="AK94" s="534">
        <v>86</v>
      </c>
      <c r="AL94" s="535">
        <f t="shared" si="9"/>
        <v>12.04</v>
      </c>
      <c r="AM94" s="518"/>
      <c r="AN94" s="535">
        <f t="shared" si="13"/>
        <v>2.9999999999999361E-2</v>
      </c>
      <c r="AO94" s="536" t="str">
        <f>IF(AK94=Y25,AL94-AL93,"")</f>
        <v/>
      </c>
      <c r="BF94" s="534">
        <v>86</v>
      </c>
      <c r="BG94" s="535">
        <f t="shared" si="10"/>
        <v>33.06</v>
      </c>
      <c r="BH94" s="518"/>
      <c r="BI94" s="535">
        <f t="shared" si="14"/>
        <v>9.0000000000003411E-2</v>
      </c>
      <c r="BJ94" s="536" t="str">
        <f>IF(BF94=AT25,BG94-BG93,"")</f>
        <v/>
      </c>
      <c r="CA94" s="534">
        <v>86</v>
      </c>
      <c r="CB94" s="535">
        <f t="shared" si="11"/>
        <v>33.47</v>
      </c>
      <c r="CC94" s="518"/>
      <c r="CD94" s="535">
        <f t="shared" si="15"/>
        <v>0.14999999999999858</v>
      </c>
      <c r="CE94" s="536" t="str">
        <f>IF(CA94=BO25,CB94-CB93,"")</f>
        <v/>
      </c>
    </row>
    <row r="95" spans="16:83" x14ac:dyDescent="0.15">
      <c r="P95" s="534">
        <v>87</v>
      </c>
      <c r="Q95" s="535">
        <f t="shared" si="8"/>
        <v>228.62</v>
      </c>
      <c r="R95" s="518"/>
      <c r="S95" s="535">
        <f t="shared" si="12"/>
        <v>0.73000000000001819</v>
      </c>
      <c r="T95" s="536" t="str">
        <f>IF(P95=D25,Q95-Q94,"")</f>
        <v/>
      </c>
      <c r="AK95" s="534">
        <v>87</v>
      </c>
      <c r="AL95" s="535">
        <f t="shared" si="9"/>
        <v>12.07</v>
      </c>
      <c r="AM95" s="518"/>
      <c r="AN95" s="535">
        <f t="shared" si="13"/>
        <v>3.0000000000001137E-2</v>
      </c>
      <c r="AO95" s="536" t="str">
        <f>IF(AK95=Y25,AL95-AL94,"")</f>
        <v/>
      </c>
      <c r="BF95" s="534">
        <v>87</v>
      </c>
      <c r="BG95" s="535">
        <f t="shared" si="10"/>
        <v>33.14</v>
      </c>
      <c r="BH95" s="518"/>
      <c r="BI95" s="535">
        <f t="shared" si="14"/>
        <v>7.9999999999998295E-2</v>
      </c>
      <c r="BJ95" s="536" t="str">
        <f>IF(BF95=AT25,BG95-BG94,"")</f>
        <v/>
      </c>
      <c r="CA95" s="534">
        <v>87</v>
      </c>
      <c r="CB95" s="535">
        <f t="shared" si="11"/>
        <v>33.619999999999997</v>
      </c>
      <c r="CC95" s="518"/>
      <c r="CD95" s="535">
        <f t="shared" si="15"/>
        <v>0.14999999999999858</v>
      </c>
      <c r="CE95" s="536" t="str">
        <f>IF(CA95=BO25,CB95-CB94,"")</f>
        <v/>
      </c>
    </row>
    <row r="96" spans="16:83" x14ac:dyDescent="0.15">
      <c r="P96" s="534">
        <v>88</v>
      </c>
      <c r="Q96" s="535">
        <f t="shared" si="8"/>
        <v>229.33</v>
      </c>
      <c r="R96" s="518"/>
      <c r="S96" s="535">
        <f t="shared" si="12"/>
        <v>0.71000000000000796</v>
      </c>
      <c r="T96" s="536" t="str">
        <f>IF(P96=D25,Q96-Q95,"")</f>
        <v/>
      </c>
      <c r="AK96" s="534">
        <v>88</v>
      </c>
      <c r="AL96" s="535">
        <f t="shared" si="9"/>
        <v>12.1</v>
      </c>
      <c r="AM96" s="518"/>
      <c r="AN96" s="535">
        <f t="shared" si="13"/>
        <v>2.9999999999999361E-2</v>
      </c>
      <c r="AO96" s="536" t="str">
        <f>IF(AK96=Y25,AL96-AL95,"")</f>
        <v/>
      </c>
      <c r="BF96" s="534">
        <v>88</v>
      </c>
      <c r="BG96" s="535">
        <f t="shared" si="10"/>
        <v>33.229999999999997</v>
      </c>
      <c r="BH96" s="518"/>
      <c r="BI96" s="535">
        <f t="shared" si="14"/>
        <v>8.9999999999996305E-2</v>
      </c>
      <c r="BJ96" s="536" t="str">
        <f>IF(BF96=AT25,BG96-BG95,"")</f>
        <v/>
      </c>
      <c r="CA96" s="534">
        <v>88</v>
      </c>
      <c r="CB96" s="535">
        <f t="shared" si="11"/>
        <v>33.770000000000003</v>
      </c>
      <c r="CC96" s="518"/>
      <c r="CD96" s="535">
        <f t="shared" si="15"/>
        <v>0.15000000000000568</v>
      </c>
      <c r="CE96" s="536" t="str">
        <f>IF(CA96=BO25,CB96-CB95,"")</f>
        <v/>
      </c>
    </row>
    <row r="97" spans="1:83" x14ac:dyDescent="0.15">
      <c r="P97" s="534">
        <v>89</v>
      </c>
      <c r="Q97" s="535">
        <f t="shared" si="8"/>
        <v>230.03</v>
      </c>
      <c r="R97" s="518"/>
      <c r="S97" s="535">
        <f t="shared" si="12"/>
        <v>0.69999999999998863</v>
      </c>
      <c r="T97" s="536" t="str">
        <f>IF(P97=D25,Q97-Q96,"")</f>
        <v/>
      </c>
      <c r="AK97" s="534">
        <v>89</v>
      </c>
      <c r="AL97" s="535">
        <f t="shared" si="9"/>
        <v>12.12</v>
      </c>
      <c r="AM97" s="518"/>
      <c r="AN97" s="535">
        <f t="shared" si="13"/>
        <v>1.9999999999999574E-2</v>
      </c>
      <c r="AO97" s="536" t="str">
        <f>IF(AK97=Y25,AL97-AL96,"")</f>
        <v/>
      </c>
      <c r="BF97" s="534">
        <v>89</v>
      </c>
      <c r="BG97" s="535">
        <f t="shared" si="10"/>
        <v>33.299999999999997</v>
      </c>
      <c r="BH97" s="518"/>
      <c r="BI97" s="535">
        <f t="shared" si="14"/>
        <v>7.0000000000000284E-2</v>
      </c>
      <c r="BJ97" s="536" t="str">
        <f>IF(BF97=AT25,BG97-BG96,"")</f>
        <v/>
      </c>
      <c r="CA97" s="534">
        <v>89</v>
      </c>
      <c r="CB97" s="535">
        <f t="shared" si="11"/>
        <v>33.909999999999997</v>
      </c>
      <c r="CC97" s="518"/>
      <c r="CD97" s="535">
        <f t="shared" si="15"/>
        <v>0.13999999999999346</v>
      </c>
      <c r="CE97" s="536" t="str">
        <f>IF(CA97=BO25,CB97-CB96,"")</f>
        <v/>
      </c>
    </row>
    <row r="98" spans="1:83" x14ac:dyDescent="0.15">
      <c r="P98" s="534">
        <v>90</v>
      </c>
      <c r="Q98" s="535">
        <f t="shared" si="8"/>
        <v>230.71</v>
      </c>
      <c r="R98" s="518"/>
      <c r="S98" s="535">
        <f t="shared" si="12"/>
        <v>0.68000000000000682</v>
      </c>
      <c r="T98" s="536" t="str">
        <f>IF(P98=D25,Q98-Q97,"")</f>
        <v/>
      </c>
      <c r="AK98" s="534">
        <v>90</v>
      </c>
      <c r="AL98" s="535">
        <f t="shared" si="9"/>
        <v>12.15</v>
      </c>
      <c r="AM98" s="518"/>
      <c r="AN98" s="535">
        <f t="shared" si="13"/>
        <v>3.0000000000001137E-2</v>
      </c>
      <c r="AO98" s="536" t="str">
        <f>IF(AK98=Y25,AL98-AL97,"")</f>
        <v/>
      </c>
      <c r="BF98" s="534">
        <v>90</v>
      </c>
      <c r="BG98" s="535">
        <f t="shared" si="10"/>
        <v>33.380000000000003</v>
      </c>
      <c r="BH98" s="518"/>
      <c r="BI98" s="535">
        <f t="shared" si="14"/>
        <v>8.00000000000054E-2</v>
      </c>
      <c r="BJ98" s="536" t="str">
        <f>IF(BF98=AT25,BG98-BG97,"")</f>
        <v/>
      </c>
      <c r="CA98" s="534">
        <v>90</v>
      </c>
      <c r="CB98" s="535">
        <f t="shared" si="11"/>
        <v>34.049999999999997</v>
      </c>
      <c r="CC98" s="518"/>
      <c r="CD98" s="535">
        <f t="shared" si="15"/>
        <v>0.14000000000000057</v>
      </c>
      <c r="CE98" s="536" t="str">
        <f>IF(CA98=BO25,CB98-CB97,"")</f>
        <v/>
      </c>
    </row>
    <row r="99" spans="1:83" x14ac:dyDescent="0.15">
      <c r="P99" s="534">
        <v>91</v>
      </c>
      <c r="Q99" s="535">
        <f t="shared" si="8"/>
        <v>231.38</v>
      </c>
      <c r="R99" s="518"/>
      <c r="S99" s="535">
        <f t="shared" si="12"/>
        <v>0.66999999999998749</v>
      </c>
      <c r="T99" s="536" t="str">
        <f>IF(P99=D25,Q99-Q98,"")</f>
        <v/>
      </c>
      <c r="AK99" s="534">
        <v>91</v>
      </c>
      <c r="AL99" s="535">
        <f t="shared" si="9"/>
        <v>12.18</v>
      </c>
      <c r="AM99" s="518"/>
      <c r="AN99" s="535">
        <f t="shared" si="13"/>
        <v>2.9999999999999361E-2</v>
      </c>
      <c r="AO99" s="536" t="str">
        <f>IF(AK99=Y25,AL99-AL98,"")</f>
        <v/>
      </c>
      <c r="BF99" s="534">
        <v>91</v>
      </c>
      <c r="BG99" s="535">
        <f t="shared" si="10"/>
        <v>33.46</v>
      </c>
      <c r="BH99" s="518"/>
      <c r="BI99" s="535">
        <f t="shared" si="14"/>
        <v>7.9999999999998295E-2</v>
      </c>
      <c r="BJ99" s="536" t="str">
        <f>IF(BF99=AT25,BG99-BG98,"")</f>
        <v/>
      </c>
      <c r="CA99" s="534">
        <v>91</v>
      </c>
      <c r="CB99" s="535">
        <f t="shared" si="11"/>
        <v>34.19</v>
      </c>
      <c r="CC99" s="518"/>
      <c r="CD99" s="535">
        <f t="shared" si="15"/>
        <v>0.14000000000000057</v>
      </c>
      <c r="CE99" s="536" t="str">
        <f>IF(CA99=BO25,CB99-CB98,"")</f>
        <v/>
      </c>
    </row>
    <row r="100" spans="1:83" x14ac:dyDescent="0.15">
      <c r="P100" s="534">
        <v>92</v>
      </c>
      <c r="Q100" s="535">
        <f t="shared" si="8"/>
        <v>232.04</v>
      </c>
      <c r="R100" s="518"/>
      <c r="S100" s="535">
        <f t="shared" si="12"/>
        <v>0.65999999999999659</v>
      </c>
      <c r="T100" s="536" t="str">
        <f>IF(P100=D25,Q100-Q99,"")</f>
        <v/>
      </c>
      <c r="AK100" s="534">
        <v>92</v>
      </c>
      <c r="AL100" s="535">
        <f t="shared" si="9"/>
        <v>12.21</v>
      </c>
      <c r="AM100" s="518"/>
      <c r="AN100" s="535">
        <f t="shared" si="13"/>
        <v>3.0000000000001137E-2</v>
      </c>
      <c r="AO100" s="536" t="str">
        <f>IF(AK100=Y25,AL100-AL99,"")</f>
        <v/>
      </c>
      <c r="BF100" s="534">
        <v>92</v>
      </c>
      <c r="BG100" s="535">
        <f t="shared" si="10"/>
        <v>33.53</v>
      </c>
      <c r="BH100" s="518"/>
      <c r="BI100" s="535">
        <f t="shared" si="14"/>
        <v>7.0000000000000284E-2</v>
      </c>
      <c r="BJ100" s="536" t="str">
        <f>IF(BF100=AT25,BG100-BG99,"")</f>
        <v/>
      </c>
      <c r="CA100" s="534">
        <v>92</v>
      </c>
      <c r="CB100" s="535">
        <f t="shared" si="11"/>
        <v>34.32</v>
      </c>
      <c r="CC100" s="518"/>
      <c r="CD100" s="535">
        <f t="shared" si="15"/>
        <v>0.13000000000000256</v>
      </c>
      <c r="CE100" s="536" t="str">
        <f>IF(CA100=BO25,CB100-CB99,"")</f>
        <v/>
      </c>
    </row>
    <row r="101" spans="1:83" x14ac:dyDescent="0.15">
      <c r="P101" s="534">
        <v>93</v>
      </c>
      <c r="Q101" s="535">
        <f t="shared" si="8"/>
        <v>232.69</v>
      </c>
      <c r="R101" s="518"/>
      <c r="S101" s="535">
        <f t="shared" si="12"/>
        <v>0.65000000000000568</v>
      </c>
      <c r="T101" s="536" t="str">
        <f>IF(P101=D25,Q101-Q100,"")</f>
        <v/>
      </c>
      <c r="AK101" s="534">
        <v>93</v>
      </c>
      <c r="AL101" s="535">
        <f t="shared" si="9"/>
        <v>12.23</v>
      </c>
      <c r="AM101" s="518"/>
      <c r="AN101" s="535">
        <f t="shared" si="13"/>
        <v>1.9999999999999574E-2</v>
      </c>
      <c r="AO101" s="536" t="str">
        <f>IF(AK101=Y25,AL101-AL100,"")</f>
        <v/>
      </c>
      <c r="BF101" s="534">
        <v>93</v>
      </c>
      <c r="BG101" s="535">
        <f t="shared" si="10"/>
        <v>33.61</v>
      </c>
      <c r="BH101" s="518"/>
      <c r="BI101" s="535">
        <f t="shared" si="14"/>
        <v>7.9999999999998295E-2</v>
      </c>
      <c r="BJ101" s="536" t="str">
        <f>IF(BF101=AT25,BG101-BG100,"")</f>
        <v/>
      </c>
      <c r="CA101" s="534">
        <v>93</v>
      </c>
      <c r="CB101" s="535">
        <f t="shared" si="11"/>
        <v>34.46</v>
      </c>
      <c r="CC101" s="518"/>
      <c r="CD101" s="535">
        <f t="shared" si="15"/>
        <v>0.14000000000000057</v>
      </c>
      <c r="CE101" s="536" t="str">
        <f>IF(CA101=BO25,CB101-CB100,"")</f>
        <v/>
      </c>
    </row>
    <row r="102" spans="1:83" x14ac:dyDescent="0.15">
      <c r="P102" s="534">
        <v>94</v>
      </c>
      <c r="Q102" s="535">
        <f t="shared" si="8"/>
        <v>233.33</v>
      </c>
      <c r="R102" s="518"/>
      <c r="S102" s="535">
        <f t="shared" si="12"/>
        <v>0.64000000000001478</v>
      </c>
      <c r="T102" s="536" t="str">
        <f>IF(P102=D25,Q102-Q101,"")</f>
        <v/>
      </c>
      <c r="AK102" s="534">
        <v>94</v>
      </c>
      <c r="AL102" s="535">
        <f t="shared" si="9"/>
        <v>12.26</v>
      </c>
      <c r="AM102" s="518"/>
      <c r="AN102" s="535">
        <f t="shared" si="13"/>
        <v>2.9999999999999361E-2</v>
      </c>
      <c r="AO102" s="536" t="str">
        <f>IF(AK102=Y25,AL102-AL101,"")</f>
        <v/>
      </c>
      <c r="BF102" s="534">
        <v>94</v>
      </c>
      <c r="BG102" s="535">
        <f t="shared" si="10"/>
        <v>33.68</v>
      </c>
      <c r="BH102" s="518"/>
      <c r="BI102" s="535">
        <f t="shared" si="14"/>
        <v>7.0000000000000284E-2</v>
      </c>
      <c r="BJ102" s="536" t="str">
        <f>IF(BF102=AT25,BG102-BG101,"")</f>
        <v/>
      </c>
      <c r="CA102" s="534">
        <v>94</v>
      </c>
      <c r="CB102" s="535">
        <f t="shared" si="11"/>
        <v>34.590000000000003</v>
      </c>
      <c r="CC102" s="518"/>
      <c r="CD102" s="535">
        <f t="shared" si="15"/>
        <v>0.13000000000000256</v>
      </c>
      <c r="CE102" s="536" t="str">
        <f>IF(CA102=BO25,CB102-CB101,"")</f>
        <v/>
      </c>
    </row>
    <row r="103" spans="1:83" x14ac:dyDescent="0.15">
      <c r="P103" s="534">
        <v>95</v>
      </c>
      <c r="Q103" s="535">
        <f t="shared" si="8"/>
        <v>233.95</v>
      </c>
      <c r="R103" s="518"/>
      <c r="S103" s="535">
        <f t="shared" si="12"/>
        <v>0.61999999999997613</v>
      </c>
      <c r="T103" s="536" t="str">
        <f>IF(P103=D25,Q103-Q102,"")</f>
        <v/>
      </c>
      <c r="AK103" s="534">
        <v>95</v>
      </c>
      <c r="AL103" s="535">
        <f t="shared" si="9"/>
        <v>12.28</v>
      </c>
      <c r="AM103" s="518"/>
      <c r="AN103" s="535">
        <f t="shared" si="13"/>
        <v>1.9999999999999574E-2</v>
      </c>
      <c r="AO103" s="536" t="str">
        <f>IF(AK103=Y25,AL103-AL102,"")</f>
        <v/>
      </c>
      <c r="BF103" s="534">
        <v>95</v>
      </c>
      <c r="BG103" s="535">
        <f t="shared" si="10"/>
        <v>33.75</v>
      </c>
      <c r="BH103" s="518"/>
      <c r="BI103" s="535">
        <f t="shared" si="14"/>
        <v>7.0000000000000284E-2</v>
      </c>
      <c r="BJ103" s="536" t="str">
        <f>IF(BF103=AT25,BG103-BG102,"")</f>
        <v/>
      </c>
      <c r="CA103" s="534">
        <v>95</v>
      </c>
      <c r="CB103" s="535">
        <f t="shared" si="11"/>
        <v>34.72</v>
      </c>
      <c r="CC103" s="518"/>
      <c r="CD103" s="535">
        <f t="shared" si="15"/>
        <v>0.12999999999999545</v>
      </c>
      <c r="CE103" s="536" t="str">
        <f>IF(CA103=BO25,CB103-CB102,"")</f>
        <v/>
      </c>
    </row>
    <row r="104" spans="1:83" x14ac:dyDescent="0.15">
      <c r="P104" s="534">
        <v>96</v>
      </c>
      <c r="Q104" s="535">
        <f t="shared" si="8"/>
        <v>234.56</v>
      </c>
      <c r="R104" s="518"/>
      <c r="S104" s="535">
        <f t="shared" si="12"/>
        <v>0.61000000000001364</v>
      </c>
      <c r="T104" s="536" t="str">
        <f>IF(P104=D25,Q104-Q103,"")</f>
        <v/>
      </c>
      <c r="AK104" s="534">
        <v>96</v>
      </c>
      <c r="AL104" s="535">
        <f t="shared" si="9"/>
        <v>12.31</v>
      </c>
      <c r="AM104" s="518"/>
      <c r="AN104" s="535">
        <f t="shared" si="13"/>
        <v>3.0000000000001137E-2</v>
      </c>
      <c r="AO104" s="536" t="str">
        <f>IF(AK104=Y25,AL104-AL103,"")</f>
        <v/>
      </c>
      <c r="BF104" s="534">
        <v>96</v>
      </c>
      <c r="BG104" s="535">
        <f t="shared" si="10"/>
        <v>33.82</v>
      </c>
      <c r="BH104" s="518"/>
      <c r="BI104" s="535">
        <f t="shared" si="14"/>
        <v>7.0000000000000284E-2</v>
      </c>
      <c r="BJ104" s="536" t="str">
        <f>IF(BF104=AT25,BG104-BG103,"")</f>
        <v/>
      </c>
      <c r="CA104" s="534">
        <v>96</v>
      </c>
      <c r="CB104" s="535">
        <f t="shared" si="11"/>
        <v>34.840000000000003</v>
      </c>
      <c r="CC104" s="518"/>
      <c r="CD104" s="535">
        <f t="shared" si="15"/>
        <v>0.12000000000000455</v>
      </c>
      <c r="CE104" s="536" t="str">
        <f>IF(CA104=BO25,CB104-CB103,"")</f>
        <v/>
      </c>
    </row>
    <row r="105" spans="1:83" x14ac:dyDescent="0.15">
      <c r="P105" s="534">
        <v>97</v>
      </c>
      <c r="Q105" s="535">
        <f t="shared" si="8"/>
        <v>235.16</v>
      </c>
      <c r="R105" s="518"/>
      <c r="S105" s="535">
        <f t="shared" si="12"/>
        <v>0.59999999999999432</v>
      </c>
      <c r="T105" s="536" t="str">
        <f>IF(P105=D25,Q105-Q104,"")</f>
        <v/>
      </c>
      <c r="AK105" s="534">
        <v>97</v>
      </c>
      <c r="AL105" s="535">
        <f t="shared" si="9"/>
        <v>12.33</v>
      </c>
      <c r="AM105" s="518"/>
      <c r="AN105" s="535">
        <f t="shared" si="13"/>
        <v>1.9999999999999574E-2</v>
      </c>
      <c r="AO105" s="536" t="str">
        <f>IF(AK105=Y25,AL105-AL104,"")</f>
        <v/>
      </c>
      <c r="BF105" s="534">
        <v>97</v>
      </c>
      <c r="BG105" s="535">
        <f t="shared" si="10"/>
        <v>33.89</v>
      </c>
      <c r="BH105" s="518"/>
      <c r="BI105" s="535">
        <f t="shared" si="14"/>
        <v>7.0000000000000284E-2</v>
      </c>
      <c r="BJ105" s="536" t="str">
        <f>IF(BF105=AT25,BG105-BG104,"")</f>
        <v/>
      </c>
      <c r="CA105" s="534">
        <v>97</v>
      </c>
      <c r="CB105" s="535">
        <f t="shared" si="11"/>
        <v>34.97</v>
      </c>
      <c r="CC105" s="518"/>
      <c r="CD105" s="535">
        <f t="shared" si="15"/>
        <v>0.12999999999999545</v>
      </c>
      <c r="CE105" s="536" t="str">
        <f>IF(CA105=BO25,CB105-CB104,"")</f>
        <v/>
      </c>
    </row>
    <row r="106" spans="1:83" x14ac:dyDescent="0.15">
      <c r="P106" s="534">
        <v>98</v>
      </c>
      <c r="Q106" s="535">
        <f t="shared" si="8"/>
        <v>235.76</v>
      </c>
      <c r="R106" s="518"/>
      <c r="S106" s="535">
        <f t="shared" si="12"/>
        <v>0.59999999999999432</v>
      </c>
      <c r="T106" s="536" t="str">
        <f>IF(P106=D25,Q106-Q105,"")</f>
        <v/>
      </c>
      <c r="AK106" s="534">
        <v>98</v>
      </c>
      <c r="AL106" s="535">
        <f t="shared" si="9"/>
        <v>12.36</v>
      </c>
      <c r="AM106" s="518"/>
      <c r="AN106" s="535">
        <f t="shared" si="13"/>
        <v>2.9999999999999361E-2</v>
      </c>
      <c r="AO106" s="536" t="str">
        <f>IF(AK106=Y25,AL106-AL105,"")</f>
        <v/>
      </c>
      <c r="BF106" s="534">
        <v>98</v>
      </c>
      <c r="BG106" s="535">
        <f t="shared" si="10"/>
        <v>33.950000000000003</v>
      </c>
      <c r="BH106" s="518"/>
      <c r="BI106" s="535">
        <f t="shared" si="14"/>
        <v>6.0000000000002274E-2</v>
      </c>
      <c r="BJ106" s="536" t="str">
        <f>IF(BF106=AT25,BG106-BG105,"")</f>
        <v/>
      </c>
      <c r="CA106" s="534">
        <v>98</v>
      </c>
      <c r="CB106" s="535">
        <f t="shared" si="11"/>
        <v>35.090000000000003</v>
      </c>
      <c r="CC106" s="518"/>
      <c r="CD106" s="535">
        <f t="shared" si="15"/>
        <v>0.12000000000000455</v>
      </c>
      <c r="CE106" s="536" t="str">
        <f>IF(CA106=BO25,CB106-CB105,"")</f>
        <v/>
      </c>
    </row>
    <row r="107" spans="1:83" x14ac:dyDescent="0.15">
      <c r="P107" s="534">
        <v>99</v>
      </c>
      <c r="Q107" s="535">
        <f t="shared" si="8"/>
        <v>236.34</v>
      </c>
      <c r="R107" s="518"/>
      <c r="S107" s="535">
        <f t="shared" si="12"/>
        <v>0.58000000000001251</v>
      </c>
      <c r="T107" s="536" t="str">
        <f>IF(P107=D25,Q107-Q106,"")</f>
        <v/>
      </c>
      <c r="AK107" s="534">
        <v>99</v>
      </c>
      <c r="AL107" s="535">
        <f t="shared" si="9"/>
        <v>12.38</v>
      </c>
      <c r="AM107" s="518"/>
      <c r="AN107" s="535">
        <f t="shared" si="13"/>
        <v>2.000000000000135E-2</v>
      </c>
      <c r="AO107" s="536" t="str">
        <f>IF(AK107=Y25,AL107-AL106,"")</f>
        <v/>
      </c>
      <c r="BF107" s="534">
        <v>99</v>
      </c>
      <c r="BG107" s="535">
        <f t="shared" si="10"/>
        <v>34.020000000000003</v>
      </c>
      <c r="BH107" s="518"/>
      <c r="BI107" s="535">
        <f t="shared" si="14"/>
        <v>7.0000000000000284E-2</v>
      </c>
      <c r="BJ107" s="536" t="str">
        <f>IF(BF107=AT25,BG107-BG106,"")</f>
        <v/>
      </c>
      <c r="CA107" s="534">
        <v>99</v>
      </c>
      <c r="CB107" s="535">
        <f t="shared" si="11"/>
        <v>35.21</v>
      </c>
      <c r="CC107" s="518"/>
      <c r="CD107" s="535">
        <f t="shared" si="15"/>
        <v>0.11999999999999744</v>
      </c>
      <c r="CE107" s="536" t="str">
        <f>IF(CA107=BO25,CB107-CB106,"")</f>
        <v/>
      </c>
    </row>
    <row r="108" spans="1:83" ht="14" thickBot="1" x14ac:dyDescent="0.2">
      <c r="P108" s="589">
        <v>100</v>
      </c>
      <c r="Q108" s="591">
        <f t="shared" si="8"/>
        <v>236.91</v>
      </c>
      <c r="R108" s="590"/>
      <c r="S108" s="591">
        <f t="shared" si="12"/>
        <v>0.56999999999999318</v>
      </c>
      <c r="T108" s="592" t="str">
        <f>IF(P108=D25,Q108-Q107,"")</f>
        <v/>
      </c>
      <c r="AK108" s="589">
        <v>100</v>
      </c>
      <c r="AL108" s="591">
        <f t="shared" si="9"/>
        <v>12.4</v>
      </c>
      <c r="AM108" s="590"/>
      <c r="AN108" s="591">
        <f t="shared" si="13"/>
        <v>1.9999999999999574E-2</v>
      </c>
      <c r="AO108" s="592" t="str">
        <f>IF(AK108=Y25,AL108-AL107,"")</f>
        <v/>
      </c>
      <c r="BF108" s="589">
        <v>100</v>
      </c>
      <c r="BG108" s="591">
        <f t="shared" si="10"/>
        <v>34.08</v>
      </c>
      <c r="BH108" s="590"/>
      <c r="BI108" s="591">
        <f t="shared" si="14"/>
        <v>5.9999999999995168E-2</v>
      </c>
      <c r="BJ108" s="592" t="str">
        <f>IF(BF108=AT25,BG108-BG107,"")</f>
        <v/>
      </c>
      <c r="CA108" s="589">
        <v>100</v>
      </c>
      <c r="CB108" s="591">
        <f t="shared" si="11"/>
        <v>35.33</v>
      </c>
      <c r="CC108" s="590"/>
      <c r="CD108" s="591">
        <f t="shared" si="15"/>
        <v>0.11999999999999744</v>
      </c>
      <c r="CE108" s="592" t="str">
        <f>IF(CA108=BO25,CB108-CB107,"")</f>
        <v/>
      </c>
    </row>
    <row r="112" spans="1:83" s="593" customFormat="1" x14ac:dyDescent="0.15">
      <c r="A112" s="593" t="s">
        <v>857</v>
      </c>
    </row>
    <row r="113" spans="1:545" s="593" customFormat="1" x14ac:dyDescent="0.15">
      <c r="A113" s="594" t="s">
        <v>858</v>
      </c>
    </row>
    <row r="114" spans="1:545" s="593" customFormat="1" x14ac:dyDescent="0.15">
      <c r="A114" s="574"/>
      <c r="B114" s="595">
        <v>1</v>
      </c>
      <c r="C114" s="595">
        <v>1</v>
      </c>
      <c r="D114" s="595">
        <v>1</v>
      </c>
      <c r="E114" s="595">
        <v>1</v>
      </c>
      <c r="F114" s="595">
        <v>1</v>
      </c>
      <c r="G114" s="595">
        <v>1</v>
      </c>
      <c r="H114" s="595">
        <v>1</v>
      </c>
      <c r="I114" s="595">
        <v>1</v>
      </c>
      <c r="J114" s="595">
        <v>1</v>
      </c>
      <c r="K114" s="595">
        <v>1</v>
      </c>
      <c r="L114" s="595">
        <v>1</v>
      </c>
      <c r="M114" s="595">
        <v>1</v>
      </c>
      <c r="N114" s="595">
        <v>2</v>
      </c>
      <c r="O114" s="595">
        <v>2</v>
      </c>
      <c r="P114" s="595">
        <v>2</v>
      </c>
      <c r="Q114" s="595">
        <v>2</v>
      </c>
      <c r="R114" s="595">
        <v>2</v>
      </c>
      <c r="S114" s="595">
        <v>2</v>
      </c>
      <c r="T114" s="595">
        <v>2</v>
      </c>
      <c r="U114" s="595">
        <v>2</v>
      </c>
      <c r="V114" s="595">
        <v>2</v>
      </c>
      <c r="W114" s="595">
        <v>2</v>
      </c>
      <c r="X114" s="595">
        <v>2</v>
      </c>
      <c r="Y114" s="595">
        <v>2</v>
      </c>
      <c r="Z114" s="595">
        <v>3</v>
      </c>
      <c r="AA114" s="595">
        <v>3</v>
      </c>
      <c r="AB114" s="595">
        <v>3</v>
      </c>
      <c r="AC114" s="595">
        <v>3</v>
      </c>
      <c r="AD114" s="595">
        <v>3</v>
      </c>
      <c r="AE114" s="595">
        <v>3</v>
      </c>
      <c r="AF114" s="595">
        <v>3</v>
      </c>
      <c r="AG114" s="595">
        <v>3</v>
      </c>
      <c r="AH114" s="595">
        <v>3</v>
      </c>
      <c r="AI114" s="595">
        <v>3</v>
      </c>
      <c r="AJ114" s="595">
        <v>3</v>
      </c>
      <c r="AK114" s="595">
        <v>3</v>
      </c>
      <c r="AL114" s="595">
        <v>4</v>
      </c>
      <c r="AM114" s="595">
        <v>4</v>
      </c>
      <c r="AN114" s="595">
        <v>4</v>
      </c>
      <c r="AO114" s="595">
        <v>4</v>
      </c>
      <c r="AP114" s="595">
        <v>4</v>
      </c>
      <c r="AQ114" s="595">
        <v>4</v>
      </c>
      <c r="AR114" s="595">
        <v>4</v>
      </c>
      <c r="AS114" s="595">
        <v>4</v>
      </c>
      <c r="AT114" s="595">
        <v>4</v>
      </c>
      <c r="AU114" s="595">
        <v>4</v>
      </c>
      <c r="AV114" s="595">
        <v>4</v>
      </c>
      <c r="AW114" s="595">
        <v>4</v>
      </c>
      <c r="AX114" s="595">
        <v>5</v>
      </c>
      <c r="AY114" s="595">
        <v>5</v>
      </c>
      <c r="AZ114" s="595">
        <v>5</v>
      </c>
      <c r="BA114" s="595">
        <v>5</v>
      </c>
      <c r="BB114" s="595">
        <v>5</v>
      </c>
      <c r="BC114" s="595">
        <v>5</v>
      </c>
      <c r="BD114" s="595">
        <v>5</v>
      </c>
      <c r="BE114" s="595">
        <v>5</v>
      </c>
      <c r="BF114" s="595">
        <v>5</v>
      </c>
      <c r="BG114" s="595">
        <v>5</v>
      </c>
      <c r="BH114" s="595">
        <v>5</v>
      </c>
      <c r="BI114" s="595">
        <v>5</v>
      </c>
      <c r="BJ114" s="595">
        <v>6</v>
      </c>
      <c r="BK114" s="595">
        <v>6</v>
      </c>
      <c r="BL114" s="595">
        <v>6</v>
      </c>
      <c r="BM114" s="595">
        <v>6</v>
      </c>
      <c r="BN114" s="595">
        <v>6</v>
      </c>
      <c r="BO114" s="595">
        <v>6</v>
      </c>
      <c r="BP114" s="595">
        <v>6</v>
      </c>
      <c r="BQ114" s="595">
        <v>6</v>
      </c>
      <c r="BR114" s="595">
        <v>6</v>
      </c>
      <c r="BS114" s="595">
        <v>6</v>
      </c>
      <c r="BT114" s="595">
        <v>6</v>
      </c>
      <c r="BU114" s="595">
        <v>6</v>
      </c>
      <c r="BV114" s="595">
        <v>7</v>
      </c>
      <c r="BW114" s="595">
        <v>7</v>
      </c>
      <c r="BX114" s="595">
        <v>7</v>
      </c>
      <c r="BY114" s="595">
        <v>7</v>
      </c>
      <c r="BZ114" s="595">
        <v>7</v>
      </c>
      <c r="CA114" s="595">
        <v>7</v>
      </c>
      <c r="CB114" s="595">
        <v>7</v>
      </c>
      <c r="CC114" s="595">
        <v>7</v>
      </c>
      <c r="CD114" s="595">
        <v>7</v>
      </c>
      <c r="CE114" s="595">
        <v>7</v>
      </c>
      <c r="CF114" s="595">
        <v>7</v>
      </c>
      <c r="CG114" s="595">
        <v>7</v>
      </c>
      <c r="CH114" s="595">
        <v>8</v>
      </c>
      <c r="CI114" s="595">
        <v>8</v>
      </c>
      <c r="CJ114" s="595">
        <v>8</v>
      </c>
      <c r="CK114" s="595">
        <v>8</v>
      </c>
      <c r="CL114" s="595">
        <v>8</v>
      </c>
      <c r="CM114" s="595">
        <v>8</v>
      </c>
      <c r="CN114" s="595">
        <v>8</v>
      </c>
      <c r="CO114" s="595">
        <v>8</v>
      </c>
      <c r="CP114" s="595">
        <v>8</v>
      </c>
      <c r="CQ114" s="595">
        <v>8</v>
      </c>
      <c r="CR114" s="595">
        <v>8</v>
      </c>
      <c r="CS114" s="595">
        <v>8</v>
      </c>
      <c r="CT114" s="595">
        <v>9</v>
      </c>
      <c r="CU114" s="595">
        <v>9</v>
      </c>
      <c r="CV114" s="595">
        <v>9</v>
      </c>
      <c r="CW114" s="595">
        <v>9</v>
      </c>
      <c r="CX114" s="595">
        <v>9</v>
      </c>
      <c r="CY114" s="595">
        <v>9</v>
      </c>
      <c r="CZ114" s="595">
        <v>9</v>
      </c>
      <c r="DA114" s="595">
        <v>9</v>
      </c>
      <c r="DB114" s="595">
        <v>9</v>
      </c>
      <c r="DC114" s="595">
        <v>9</v>
      </c>
      <c r="DD114" s="595">
        <v>9</v>
      </c>
      <c r="DE114" s="595">
        <v>9</v>
      </c>
      <c r="DF114" s="595">
        <v>10</v>
      </c>
      <c r="DG114" s="595">
        <v>10</v>
      </c>
      <c r="DH114" s="595">
        <v>10</v>
      </c>
      <c r="DI114" s="595">
        <v>10</v>
      </c>
      <c r="DJ114" s="595">
        <v>10</v>
      </c>
      <c r="DK114" s="595">
        <v>10</v>
      </c>
      <c r="DL114" s="595">
        <v>10</v>
      </c>
      <c r="DM114" s="595">
        <v>10</v>
      </c>
      <c r="DN114" s="595">
        <v>10</v>
      </c>
      <c r="DO114" s="595">
        <v>10</v>
      </c>
      <c r="DP114" s="595">
        <v>10</v>
      </c>
      <c r="DQ114" s="595">
        <v>10</v>
      </c>
      <c r="DR114" s="595">
        <v>10</v>
      </c>
      <c r="DS114" s="595">
        <v>10</v>
      </c>
      <c r="DT114" s="595">
        <v>10</v>
      </c>
      <c r="DU114" s="595">
        <v>10</v>
      </c>
      <c r="DV114" s="595">
        <v>10</v>
      </c>
      <c r="DW114" s="595">
        <v>10</v>
      </c>
      <c r="DX114" s="595">
        <v>10</v>
      </c>
      <c r="DY114" s="595">
        <v>10</v>
      </c>
      <c r="DZ114" s="595">
        <v>10</v>
      </c>
      <c r="EA114" s="595">
        <v>10</v>
      </c>
      <c r="EB114" s="595">
        <v>10</v>
      </c>
      <c r="EC114" s="595">
        <v>10</v>
      </c>
      <c r="ED114" s="595">
        <v>11</v>
      </c>
      <c r="EE114" s="595">
        <v>11</v>
      </c>
      <c r="EF114" s="595">
        <v>11</v>
      </c>
      <c r="EG114" s="595">
        <v>11</v>
      </c>
      <c r="EH114" s="595">
        <v>11</v>
      </c>
      <c r="EI114" s="595">
        <v>11</v>
      </c>
      <c r="EJ114" s="595">
        <v>11</v>
      </c>
      <c r="EK114" s="595">
        <v>11</v>
      </c>
      <c r="EL114" s="595">
        <v>11</v>
      </c>
      <c r="EM114" s="595">
        <v>11</v>
      </c>
      <c r="EN114" s="595">
        <v>11</v>
      </c>
      <c r="EO114" s="595">
        <v>11</v>
      </c>
      <c r="EP114" s="595">
        <v>11</v>
      </c>
      <c r="EQ114" s="595">
        <v>11</v>
      </c>
      <c r="ER114" s="595">
        <v>12</v>
      </c>
      <c r="ES114" s="595">
        <v>12</v>
      </c>
      <c r="ET114" s="595">
        <v>12</v>
      </c>
      <c r="EU114" s="595">
        <v>12</v>
      </c>
      <c r="EV114" s="595">
        <v>12</v>
      </c>
      <c r="EW114" s="595">
        <v>12</v>
      </c>
      <c r="EX114" s="595">
        <v>12</v>
      </c>
      <c r="EY114" s="595">
        <v>12</v>
      </c>
      <c r="EZ114" s="595">
        <v>12</v>
      </c>
      <c r="FA114" s="595">
        <v>12</v>
      </c>
      <c r="FB114" s="595">
        <v>12</v>
      </c>
      <c r="FC114" s="595">
        <v>12</v>
      </c>
      <c r="FD114" s="595">
        <v>13</v>
      </c>
      <c r="FE114" s="595">
        <v>13</v>
      </c>
      <c r="FF114" s="595">
        <v>13</v>
      </c>
      <c r="FG114" s="595">
        <v>13</v>
      </c>
      <c r="FH114" s="595">
        <v>13</v>
      </c>
      <c r="FI114" s="595">
        <v>13</v>
      </c>
      <c r="FJ114" s="595">
        <v>13</v>
      </c>
      <c r="FK114" s="595">
        <v>13</v>
      </c>
      <c r="FL114" s="596">
        <v>13</v>
      </c>
      <c r="FM114" s="596">
        <v>13</v>
      </c>
      <c r="FN114" s="596">
        <v>13</v>
      </c>
      <c r="FO114" s="596">
        <v>13</v>
      </c>
      <c r="FP114" s="596">
        <v>14</v>
      </c>
      <c r="FQ114" s="596">
        <v>14</v>
      </c>
      <c r="FR114" s="596">
        <v>14</v>
      </c>
      <c r="FS114" s="596">
        <v>14</v>
      </c>
      <c r="FT114" s="596">
        <v>14</v>
      </c>
      <c r="FU114" s="596">
        <v>14</v>
      </c>
      <c r="FV114" s="596">
        <v>14</v>
      </c>
      <c r="FW114" s="596">
        <v>14</v>
      </c>
      <c r="FX114" s="596">
        <v>14</v>
      </c>
      <c r="FY114" s="596">
        <v>14</v>
      </c>
      <c r="FZ114" s="596">
        <v>14</v>
      </c>
      <c r="GA114" s="596">
        <v>14</v>
      </c>
      <c r="GB114" s="596">
        <v>15</v>
      </c>
      <c r="GC114" s="596">
        <v>15</v>
      </c>
      <c r="GD114" s="596">
        <v>15</v>
      </c>
      <c r="GE114" s="596">
        <v>15</v>
      </c>
      <c r="GF114" s="596">
        <v>15</v>
      </c>
      <c r="GG114" s="596">
        <v>15</v>
      </c>
      <c r="GH114" s="596">
        <v>15</v>
      </c>
      <c r="GI114" s="596">
        <v>15</v>
      </c>
      <c r="GJ114" s="596">
        <v>15</v>
      </c>
      <c r="GK114" s="596">
        <v>15</v>
      </c>
      <c r="GL114" s="596">
        <v>15</v>
      </c>
      <c r="GM114" s="596">
        <v>15</v>
      </c>
      <c r="GN114" s="596">
        <v>16</v>
      </c>
      <c r="GO114" s="596">
        <v>16</v>
      </c>
      <c r="GP114" s="596">
        <v>16</v>
      </c>
      <c r="GQ114" s="596">
        <v>16</v>
      </c>
      <c r="GR114" s="596">
        <v>16</v>
      </c>
      <c r="GS114" s="596">
        <v>16</v>
      </c>
      <c r="GT114" s="596">
        <v>16</v>
      </c>
      <c r="GU114" s="596">
        <v>16</v>
      </c>
      <c r="GV114" s="596">
        <v>16</v>
      </c>
      <c r="GW114" s="596">
        <v>16</v>
      </c>
      <c r="GX114" s="596">
        <v>16</v>
      </c>
      <c r="GY114" s="596">
        <v>16</v>
      </c>
      <c r="GZ114" s="596">
        <v>17</v>
      </c>
      <c r="HA114" s="596">
        <v>17</v>
      </c>
      <c r="HB114" s="596">
        <v>17</v>
      </c>
      <c r="HC114" s="596">
        <v>17</v>
      </c>
      <c r="HD114" s="596">
        <v>17</v>
      </c>
      <c r="HE114" s="596">
        <v>17</v>
      </c>
      <c r="HF114" s="596">
        <v>17</v>
      </c>
      <c r="HG114" s="596">
        <v>17</v>
      </c>
      <c r="HH114" s="596">
        <v>17</v>
      </c>
      <c r="HI114" s="596">
        <v>17</v>
      </c>
      <c r="HJ114" s="596">
        <v>17</v>
      </c>
      <c r="HK114" s="596">
        <v>17</v>
      </c>
      <c r="HL114" s="596">
        <v>18</v>
      </c>
      <c r="HM114" s="596">
        <v>18</v>
      </c>
      <c r="HN114" s="596">
        <v>18</v>
      </c>
      <c r="HO114" s="596">
        <v>18</v>
      </c>
      <c r="HP114" s="596">
        <v>18</v>
      </c>
      <c r="HQ114" s="596">
        <v>18</v>
      </c>
      <c r="HR114" s="596">
        <v>18</v>
      </c>
      <c r="HS114" s="596">
        <v>18</v>
      </c>
      <c r="HT114" s="596">
        <v>18</v>
      </c>
      <c r="HU114" s="596">
        <v>18</v>
      </c>
      <c r="HV114" s="596">
        <v>18</v>
      </c>
      <c r="HW114" s="596">
        <v>18</v>
      </c>
      <c r="HX114" s="596">
        <v>19</v>
      </c>
      <c r="HY114" s="596">
        <v>19</v>
      </c>
      <c r="HZ114" s="596">
        <v>19</v>
      </c>
      <c r="IA114" s="596">
        <v>19</v>
      </c>
      <c r="IB114" s="596">
        <v>19</v>
      </c>
      <c r="IC114" s="596">
        <v>19</v>
      </c>
      <c r="ID114" s="596">
        <v>19</v>
      </c>
      <c r="IE114" s="596">
        <v>19</v>
      </c>
      <c r="IF114" s="596">
        <v>19</v>
      </c>
      <c r="IG114" s="596">
        <v>19</v>
      </c>
      <c r="IH114" s="596">
        <v>19</v>
      </c>
      <c r="II114" s="596">
        <v>19</v>
      </c>
      <c r="IJ114" s="596">
        <v>20</v>
      </c>
      <c r="IK114" s="596">
        <v>20</v>
      </c>
      <c r="IL114" s="596">
        <v>20</v>
      </c>
      <c r="IM114" s="596">
        <v>20</v>
      </c>
      <c r="IN114" s="596">
        <v>20</v>
      </c>
      <c r="IO114" s="596">
        <v>20</v>
      </c>
      <c r="IP114" s="596">
        <v>20</v>
      </c>
      <c r="IQ114" s="596">
        <v>20</v>
      </c>
      <c r="IR114" s="596">
        <v>20</v>
      </c>
      <c r="IS114" s="596">
        <v>20</v>
      </c>
      <c r="IT114" s="596">
        <v>20</v>
      </c>
      <c r="IU114" s="596">
        <v>20</v>
      </c>
      <c r="IV114" s="596">
        <v>21</v>
      </c>
      <c r="IW114" s="596">
        <v>21</v>
      </c>
      <c r="IX114" s="596">
        <v>21</v>
      </c>
      <c r="IY114" s="596">
        <v>21</v>
      </c>
      <c r="IZ114" s="596">
        <v>21</v>
      </c>
      <c r="JA114" s="596">
        <v>21</v>
      </c>
      <c r="JB114" s="596">
        <v>21</v>
      </c>
      <c r="JC114" s="596">
        <v>21</v>
      </c>
      <c r="JD114" s="596">
        <v>21</v>
      </c>
      <c r="JE114" s="596">
        <v>21</v>
      </c>
      <c r="JF114" s="596">
        <v>21</v>
      </c>
      <c r="JG114" s="596">
        <v>21</v>
      </c>
      <c r="JH114" s="596">
        <v>22</v>
      </c>
      <c r="JI114" s="596">
        <v>22</v>
      </c>
      <c r="JJ114" s="596">
        <v>22</v>
      </c>
      <c r="JK114" s="596">
        <v>22</v>
      </c>
      <c r="JL114" s="596">
        <v>22</v>
      </c>
      <c r="JM114" s="596">
        <v>22</v>
      </c>
      <c r="JN114" s="596">
        <v>22</v>
      </c>
      <c r="JO114" s="596">
        <v>22</v>
      </c>
      <c r="JP114" s="596">
        <v>22</v>
      </c>
      <c r="JQ114" s="596">
        <v>22</v>
      </c>
      <c r="JR114" s="596">
        <v>22</v>
      </c>
      <c r="JS114" s="596">
        <v>22</v>
      </c>
      <c r="JT114" s="596">
        <v>23</v>
      </c>
      <c r="JU114" s="596">
        <v>23</v>
      </c>
      <c r="JV114" s="596">
        <v>23</v>
      </c>
      <c r="JW114" s="596">
        <v>23</v>
      </c>
      <c r="JX114" s="596">
        <v>23</v>
      </c>
      <c r="JY114" s="596">
        <v>23</v>
      </c>
      <c r="JZ114" s="596">
        <v>23</v>
      </c>
      <c r="KA114" s="596">
        <v>23</v>
      </c>
      <c r="KB114" s="596">
        <v>23</v>
      </c>
      <c r="KC114" s="596">
        <v>23</v>
      </c>
      <c r="KD114" s="596">
        <v>23</v>
      </c>
      <c r="KE114" s="596">
        <v>23</v>
      </c>
      <c r="KF114" s="596">
        <v>24</v>
      </c>
      <c r="KG114" s="596">
        <v>24</v>
      </c>
      <c r="KH114" s="596">
        <v>24</v>
      </c>
      <c r="KI114" s="596">
        <v>24</v>
      </c>
      <c r="KJ114" s="596">
        <v>24</v>
      </c>
      <c r="KK114" s="596">
        <v>24</v>
      </c>
      <c r="KL114" s="596">
        <v>24</v>
      </c>
      <c r="KM114" s="596">
        <v>24</v>
      </c>
      <c r="KN114" s="596">
        <v>24</v>
      </c>
      <c r="KO114" s="596">
        <v>24</v>
      </c>
      <c r="KP114" s="596">
        <v>24</v>
      </c>
      <c r="KQ114" s="596">
        <v>24</v>
      </c>
      <c r="KR114" s="596">
        <v>25</v>
      </c>
      <c r="KS114" s="596">
        <v>25</v>
      </c>
      <c r="KT114" s="596">
        <v>25</v>
      </c>
      <c r="KU114" s="596">
        <v>25</v>
      </c>
      <c r="KV114" s="596">
        <v>25</v>
      </c>
      <c r="KW114" s="596">
        <v>25</v>
      </c>
      <c r="KX114" s="596">
        <v>25</v>
      </c>
      <c r="KY114" s="596">
        <v>25</v>
      </c>
      <c r="KZ114" s="596">
        <v>25</v>
      </c>
      <c r="LA114" s="596">
        <v>25</v>
      </c>
      <c r="LB114" s="596">
        <v>25</v>
      </c>
      <c r="LC114" s="596">
        <v>25</v>
      </c>
      <c r="LD114" s="596">
        <v>26</v>
      </c>
      <c r="LE114" s="596">
        <v>26</v>
      </c>
      <c r="LF114" s="596">
        <v>26</v>
      </c>
      <c r="LG114" s="596">
        <v>26</v>
      </c>
      <c r="LH114" s="596">
        <v>26</v>
      </c>
      <c r="LI114" s="596">
        <v>26</v>
      </c>
      <c r="LJ114" s="596">
        <v>26</v>
      </c>
      <c r="LK114" s="596">
        <v>26</v>
      </c>
      <c r="LL114" s="596">
        <v>26</v>
      </c>
      <c r="LM114" s="596">
        <v>26</v>
      </c>
      <c r="LN114" s="596">
        <v>26</v>
      </c>
      <c r="LO114" s="596">
        <v>26</v>
      </c>
      <c r="LP114" s="596">
        <v>27</v>
      </c>
      <c r="LQ114" s="596">
        <v>27</v>
      </c>
      <c r="LR114" s="596">
        <v>27</v>
      </c>
      <c r="LS114" s="596">
        <v>27</v>
      </c>
      <c r="LT114" s="596">
        <v>27</v>
      </c>
      <c r="LU114" s="596">
        <v>27</v>
      </c>
      <c r="LV114" s="596">
        <v>27</v>
      </c>
      <c r="LW114" s="596">
        <v>27</v>
      </c>
      <c r="LX114" s="596">
        <v>27</v>
      </c>
      <c r="LY114" s="596">
        <v>27</v>
      </c>
      <c r="LZ114" s="596">
        <v>27</v>
      </c>
      <c r="MA114" s="596">
        <v>27</v>
      </c>
      <c r="MB114" s="596">
        <v>28</v>
      </c>
      <c r="MC114" s="596">
        <v>28</v>
      </c>
      <c r="MD114" s="596">
        <v>28</v>
      </c>
      <c r="ME114" s="596">
        <v>28</v>
      </c>
      <c r="MF114" s="596">
        <v>28</v>
      </c>
      <c r="MG114" s="596">
        <v>28</v>
      </c>
      <c r="MH114" s="596">
        <v>28</v>
      </c>
      <c r="MI114" s="596">
        <v>28</v>
      </c>
      <c r="MJ114" s="596">
        <v>28</v>
      </c>
      <c r="MK114" s="596">
        <v>28</v>
      </c>
      <c r="ML114" s="596">
        <v>28</v>
      </c>
      <c r="MM114" s="596">
        <v>28</v>
      </c>
      <c r="MN114" s="596">
        <v>29</v>
      </c>
      <c r="MO114" s="596">
        <v>29</v>
      </c>
      <c r="MP114" s="596">
        <v>29</v>
      </c>
      <c r="MQ114" s="596">
        <v>29</v>
      </c>
      <c r="MR114" s="596">
        <v>29</v>
      </c>
      <c r="MS114" s="596">
        <v>29</v>
      </c>
      <c r="MT114" s="596">
        <v>29</v>
      </c>
      <c r="MU114" s="596">
        <v>29</v>
      </c>
      <c r="MV114" s="596">
        <v>29</v>
      </c>
      <c r="MW114" s="596">
        <v>29</v>
      </c>
      <c r="MX114" s="596">
        <v>29</v>
      </c>
      <c r="MY114" s="596">
        <v>29</v>
      </c>
      <c r="MZ114" s="596">
        <v>30</v>
      </c>
      <c r="NA114" s="596">
        <v>30</v>
      </c>
      <c r="NB114" s="596">
        <v>30</v>
      </c>
      <c r="NC114" s="596">
        <v>30</v>
      </c>
      <c r="ND114" s="596">
        <v>30</v>
      </c>
      <c r="NE114" s="596">
        <v>30</v>
      </c>
      <c r="NF114" s="596">
        <v>30</v>
      </c>
      <c r="NG114" s="596">
        <v>30</v>
      </c>
      <c r="NH114" s="596">
        <v>30</v>
      </c>
      <c r="NI114" s="596">
        <v>30</v>
      </c>
      <c r="NJ114" s="596">
        <v>30</v>
      </c>
      <c r="NK114" s="596">
        <v>30</v>
      </c>
      <c r="NL114" s="596">
        <v>31</v>
      </c>
      <c r="NM114" s="596">
        <v>31</v>
      </c>
      <c r="NN114" s="596">
        <v>31</v>
      </c>
      <c r="NO114" s="596">
        <v>31</v>
      </c>
      <c r="NP114" s="596">
        <v>31</v>
      </c>
      <c r="NQ114" s="596">
        <v>31</v>
      </c>
      <c r="NR114" s="596">
        <v>31</v>
      </c>
      <c r="NS114" s="596">
        <v>31</v>
      </c>
      <c r="NT114" s="596">
        <v>31</v>
      </c>
      <c r="NU114" s="596">
        <v>31</v>
      </c>
      <c r="NV114" s="596">
        <v>31</v>
      </c>
      <c r="NW114" s="596">
        <v>31</v>
      </c>
      <c r="NX114" s="596">
        <v>32</v>
      </c>
      <c r="NY114" s="596">
        <v>32</v>
      </c>
      <c r="NZ114" s="596">
        <v>32</v>
      </c>
      <c r="OA114" s="596">
        <v>32</v>
      </c>
      <c r="OB114" s="596">
        <v>32</v>
      </c>
      <c r="OC114" s="596">
        <v>32</v>
      </c>
      <c r="OD114" s="596">
        <v>32</v>
      </c>
      <c r="OE114" s="596">
        <v>32</v>
      </c>
      <c r="OF114" s="596">
        <v>32</v>
      </c>
      <c r="OG114" s="596">
        <v>32</v>
      </c>
      <c r="OH114" s="596">
        <v>32</v>
      </c>
      <c r="OI114" s="596">
        <v>32</v>
      </c>
      <c r="OJ114" s="596">
        <v>33</v>
      </c>
      <c r="OK114" s="596">
        <v>33</v>
      </c>
      <c r="OL114" s="596">
        <v>33</v>
      </c>
      <c r="OM114" s="596">
        <v>33</v>
      </c>
      <c r="ON114" s="596">
        <v>33</v>
      </c>
      <c r="OO114" s="596">
        <v>33</v>
      </c>
      <c r="OP114" s="596">
        <v>33</v>
      </c>
      <c r="OQ114" s="596">
        <v>33</v>
      </c>
      <c r="OR114" s="596">
        <v>33</v>
      </c>
      <c r="OS114" s="596">
        <v>33</v>
      </c>
      <c r="OT114" s="596">
        <v>33</v>
      </c>
      <c r="OU114" s="596">
        <v>33</v>
      </c>
      <c r="OV114" s="596">
        <v>34</v>
      </c>
      <c r="OW114" s="596">
        <v>34</v>
      </c>
      <c r="OX114" s="596">
        <v>34</v>
      </c>
      <c r="OY114" s="596">
        <v>34</v>
      </c>
      <c r="OZ114" s="596">
        <v>34</v>
      </c>
      <c r="PA114" s="596">
        <v>34</v>
      </c>
      <c r="PB114" s="596">
        <v>34</v>
      </c>
      <c r="PC114" s="596">
        <v>34</v>
      </c>
      <c r="PD114" s="596">
        <v>34</v>
      </c>
      <c r="PE114" s="596">
        <v>34</v>
      </c>
      <c r="PF114" s="596">
        <v>34</v>
      </c>
      <c r="PG114" s="596">
        <v>34</v>
      </c>
      <c r="PH114" s="596">
        <v>35</v>
      </c>
      <c r="PI114" s="596">
        <v>35</v>
      </c>
      <c r="PJ114" s="596">
        <v>35</v>
      </c>
      <c r="PK114" s="596">
        <v>35</v>
      </c>
      <c r="PL114" s="596">
        <v>35</v>
      </c>
      <c r="PM114" s="596">
        <v>35</v>
      </c>
      <c r="PN114" s="596">
        <v>35</v>
      </c>
      <c r="PO114" s="596">
        <v>35</v>
      </c>
      <c r="PP114" s="596">
        <v>35</v>
      </c>
      <c r="PQ114" s="596">
        <v>35</v>
      </c>
      <c r="PR114" s="596">
        <v>35</v>
      </c>
      <c r="PS114" s="596">
        <v>35</v>
      </c>
      <c r="PT114" s="596">
        <v>36</v>
      </c>
      <c r="PU114" s="596">
        <v>36</v>
      </c>
      <c r="PV114" s="596">
        <v>36</v>
      </c>
      <c r="PW114" s="596">
        <v>36</v>
      </c>
      <c r="PX114" s="596">
        <v>36</v>
      </c>
      <c r="PY114" s="596">
        <v>36</v>
      </c>
      <c r="PZ114" s="596">
        <v>36</v>
      </c>
      <c r="QA114" s="596">
        <v>36</v>
      </c>
      <c r="QB114" s="596">
        <v>36</v>
      </c>
      <c r="QC114" s="596">
        <v>36</v>
      </c>
      <c r="QD114" s="596">
        <v>36</v>
      </c>
      <c r="QE114" s="596">
        <v>36</v>
      </c>
      <c r="QF114" s="596">
        <v>37</v>
      </c>
      <c r="QG114" s="596">
        <v>37</v>
      </c>
      <c r="QH114" s="596">
        <v>37</v>
      </c>
      <c r="QI114" s="596">
        <v>37</v>
      </c>
      <c r="QJ114" s="596">
        <v>37</v>
      </c>
      <c r="QK114" s="596">
        <v>37</v>
      </c>
      <c r="QL114" s="596">
        <v>37</v>
      </c>
      <c r="QM114" s="596">
        <v>37</v>
      </c>
      <c r="QN114" s="596">
        <v>37</v>
      </c>
      <c r="QO114" s="596">
        <v>37</v>
      </c>
      <c r="QP114" s="596">
        <v>37</v>
      </c>
      <c r="QQ114" s="596">
        <v>37</v>
      </c>
      <c r="QR114" s="596">
        <v>38</v>
      </c>
      <c r="QS114" s="596">
        <v>38</v>
      </c>
      <c r="QT114" s="596">
        <v>38</v>
      </c>
      <c r="QU114" s="596">
        <v>38</v>
      </c>
      <c r="QV114" s="596">
        <v>38</v>
      </c>
      <c r="QW114" s="596">
        <v>38</v>
      </c>
      <c r="QX114" s="596">
        <v>38</v>
      </c>
      <c r="QY114" s="596">
        <v>38</v>
      </c>
      <c r="QZ114" s="596">
        <v>38</v>
      </c>
      <c r="RA114" s="596">
        <v>38</v>
      </c>
      <c r="RB114" s="596">
        <v>38</v>
      </c>
      <c r="RC114" s="596">
        <v>38</v>
      </c>
      <c r="RD114" s="596">
        <v>39</v>
      </c>
      <c r="RE114" s="596">
        <v>39</v>
      </c>
      <c r="RF114" s="596">
        <v>39</v>
      </c>
      <c r="RG114" s="596">
        <v>39</v>
      </c>
      <c r="RH114" s="596">
        <v>39</v>
      </c>
      <c r="RI114" s="596">
        <v>39</v>
      </c>
      <c r="RJ114" s="596">
        <v>39</v>
      </c>
      <c r="RK114" s="596">
        <v>39</v>
      </c>
      <c r="RL114" s="596">
        <v>39</v>
      </c>
      <c r="RM114" s="596">
        <v>39</v>
      </c>
      <c r="RN114" s="596">
        <v>39</v>
      </c>
      <c r="RO114" s="596">
        <v>39</v>
      </c>
      <c r="RP114" s="596">
        <v>40</v>
      </c>
      <c r="RQ114" s="596">
        <v>40</v>
      </c>
      <c r="RR114" s="596">
        <v>40</v>
      </c>
      <c r="RS114" s="596">
        <v>40</v>
      </c>
      <c r="RT114" s="596">
        <v>40</v>
      </c>
      <c r="RU114" s="596">
        <v>40</v>
      </c>
      <c r="RV114" s="596">
        <v>40</v>
      </c>
      <c r="RW114" s="596">
        <v>40</v>
      </c>
      <c r="RX114" s="596">
        <v>40</v>
      </c>
      <c r="RY114" s="596">
        <v>40</v>
      </c>
      <c r="RZ114" s="596">
        <v>40</v>
      </c>
      <c r="SA114" s="596">
        <v>40</v>
      </c>
      <c r="SB114" s="596">
        <v>41</v>
      </c>
      <c r="SC114" s="596">
        <v>41</v>
      </c>
      <c r="SD114" s="596">
        <v>41</v>
      </c>
      <c r="SE114" s="596">
        <v>41</v>
      </c>
      <c r="SF114" s="596">
        <v>41</v>
      </c>
      <c r="SG114" s="596">
        <v>41</v>
      </c>
      <c r="SH114" s="596">
        <v>41</v>
      </c>
      <c r="SI114" s="596">
        <v>41</v>
      </c>
      <c r="SJ114" s="596">
        <v>41</v>
      </c>
      <c r="SK114" s="596">
        <v>41</v>
      </c>
      <c r="SL114" s="596">
        <v>41</v>
      </c>
      <c r="SM114" s="596">
        <v>41</v>
      </c>
      <c r="SN114" s="596">
        <v>42</v>
      </c>
      <c r="SO114" s="596">
        <v>42</v>
      </c>
      <c r="SP114" s="596">
        <v>42</v>
      </c>
      <c r="SQ114" s="596">
        <v>42</v>
      </c>
      <c r="SR114" s="596">
        <v>42</v>
      </c>
      <c r="SS114" s="596">
        <v>42</v>
      </c>
      <c r="ST114" s="596">
        <v>42</v>
      </c>
      <c r="SU114" s="596">
        <v>42</v>
      </c>
      <c r="SV114" s="596">
        <v>42</v>
      </c>
      <c r="SW114" s="596">
        <v>42</v>
      </c>
      <c r="SX114" s="596">
        <v>42</v>
      </c>
      <c r="SY114" s="596">
        <v>42</v>
      </c>
      <c r="SZ114" s="596">
        <v>43</v>
      </c>
      <c r="TA114" s="596">
        <v>43</v>
      </c>
      <c r="TB114" s="596">
        <v>43</v>
      </c>
      <c r="TC114" s="596">
        <v>43</v>
      </c>
      <c r="TD114" s="596">
        <v>43</v>
      </c>
      <c r="TE114" s="596">
        <v>43</v>
      </c>
      <c r="TF114" s="596">
        <v>43</v>
      </c>
      <c r="TG114" s="596">
        <v>43</v>
      </c>
      <c r="TH114" s="596">
        <v>43</v>
      </c>
      <c r="TI114" s="596">
        <v>43</v>
      </c>
      <c r="TJ114" s="596">
        <v>43</v>
      </c>
      <c r="TK114" s="596">
        <v>43</v>
      </c>
      <c r="TL114" s="596">
        <v>44</v>
      </c>
      <c r="TM114" s="596">
        <v>44</v>
      </c>
      <c r="TN114" s="596">
        <v>44</v>
      </c>
      <c r="TO114" s="596">
        <v>44</v>
      </c>
      <c r="TP114" s="596">
        <v>44</v>
      </c>
      <c r="TQ114" s="596">
        <v>44</v>
      </c>
      <c r="TR114" s="596">
        <v>44</v>
      </c>
      <c r="TS114" s="596">
        <v>44</v>
      </c>
      <c r="TT114" s="596">
        <v>44</v>
      </c>
      <c r="TU114" s="596">
        <v>44</v>
      </c>
      <c r="TV114" s="596">
        <v>44</v>
      </c>
      <c r="TW114" s="596">
        <v>44</v>
      </c>
      <c r="TX114" s="596">
        <v>45</v>
      </c>
      <c r="TY114" s="597">
        <v>45</v>
      </c>
    </row>
    <row r="115" spans="1:545" s="593" customFormat="1" ht="14" x14ac:dyDescent="0.15">
      <c r="A115" s="598" t="s">
        <v>859</v>
      </c>
      <c r="B115" s="599" t="s">
        <v>161</v>
      </c>
      <c r="C115" s="599" t="s">
        <v>161</v>
      </c>
      <c r="D115" s="599" t="s">
        <v>161</v>
      </c>
      <c r="E115" s="599" t="s">
        <v>161</v>
      </c>
      <c r="F115" s="599" t="s">
        <v>161</v>
      </c>
      <c r="G115" s="599" t="s">
        <v>161</v>
      </c>
      <c r="H115" s="599" t="s">
        <v>161</v>
      </c>
      <c r="I115" s="599" t="s">
        <v>161</v>
      </c>
      <c r="J115" s="599" t="s">
        <v>161</v>
      </c>
      <c r="K115" s="599" t="s">
        <v>161</v>
      </c>
      <c r="L115" s="599" t="s">
        <v>161</v>
      </c>
      <c r="M115" s="599" t="s">
        <v>161</v>
      </c>
      <c r="N115" s="599" t="s">
        <v>161</v>
      </c>
      <c r="O115" s="599" t="s">
        <v>161</v>
      </c>
      <c r="P115" s="599" t="s">
        <v>161</v>
      </c>
      <c r="Q115" s="599" t="s">
        <v>161</v>
      </c>
      <c r="R115" s="599" t="s">
        <v>161</v>
      </c>
      <c r="S115" s="599" t="s">
        <v>161</v>
      </c>
      <c r="T115" s="599" t="s">
        <v>161</v>
      </c>
      <c r="U115" s="599" t="s">
        <v>161</v>
      </c>
      <c r="V115" s="599" t="s">
        <v>161</v>
      </c>
      <c r="W115" s="599" t="s">
        <v>161</v>
      </c>
      <c r="X115" s="599" t="s">
        <v>161</v>
      </c>
      <c r="Y115" s="599" t="s">
        <v>161</v>
      </c>
      <c r="Z115" s="599" t="s">
        <v>161</v>
      </c>
      <c r="AA115" s="599" t="s">
        <v>161</v>
      </c>
      <c r="AB115" s="599" t="s">
        <v>161</v>
      </c>
      <c r="AC115" s="599" t="s">
        <v>161</v>
      </c>
      <c r="AD115" s="599" t="s">
        <v>161</v>
      </c>
      <c r="AE115" s="599" t="s">
        <v>161</v>
      </c>
      <c r="AF115" s="599" t="s">
        <v>161</v>
      </c>
      <c r="AG115" s="599" t="s">
        <v>161</v>
      </c>
      <c r="AH115" s="599" t="s">
        <v>161</v>
      </c>
      <c r="AI115" s="599" t="s">
        <v>161</v>
      </c>
      <c r="AJ115" s="599" t="s">
        <v>161</v>
      </c>
      <c r="AK115" s="599" t="s">
        <v>161</v>
      </c>
      <c r="AL115" s="599" t="s">
        <v>161</v>
      </c>
      <c r="AM115" s="599" t="s">
        <v>161</v>
      </c>
      <c r="AN115" s="599" t="s">
        <v>161</v>
      </c>
      <c r="AO115" s="599" t="s">
        <v>161</v>
      </c>
      <c r="AP115" s="599" t="s">
        <v>161</v>
      </c>
      <c r="AQ115" s="599" t="s">
        <v>161</v>
      </c>
      <c r="AR115" s="599" t="s">
        <v>161</v>
      </c>
      <c r="AS115" s="599" t="s">
        <v>161</v>
      </c>
      <c r="AT115" s="599" t="s">
        <v>161</v>
      </c>
      <c r="AU115" s="599" t="s">
        <v>161</v>
      </c>
      <c r="AV115" s="599" t="s">
        <v>161</v>
      </c>
      <c r="AW115" s="599" t="s">
        <v>161</v>
      </c>
      <c r="AX115" s="599" t="s">
        <v>161</v>
      </c>
      <c r="AY115" s="599" t="s">
        <v>161</v>
      </c>
      <c r="AZ115" s="599" t="s">
        <v>161</v>
      </c>
      <c r="BA115" s="599" t="s">
        <v>161</v>
      </c>
      <c r="BB115" s="599" t="s">
        <v>161</v>
      </c>
      <c r="BC115" s="599" t="s">
        <v>161</v>
      </c>
      <c r="BD115" s="599" t="s">
        <v>161</v>
      </c>
      <c r="BE115" s="599" t="s">
        <v>161</v>
      </c>
      <c r="BF115" s="599" t="s">
        <v>161</v>
      </c>
      <c r="BG115" s="599" t="s">
        <v>161</v>
      </c>
      <c r="BH115" s="599" t="s">
        <v>161</v>
      </c>
      <c r="BI115" s="599" t="s">
        <v>161</v>
      </c>
      <c r="BJ115" s="599" t="s">
        <v>161</v>
      </c>
      <c r="BK115" s="599" t="s">
        <v>161</v>
      </c>
      <c r="BL115" s="599" t="s">
        <v>161</v>
      </c>
      <c r="BM115" s="599" t="s">
        <v>161</v>
      </c>
      <c r="BN115" s="599" t="s">
        <v>161</v>
      </c>
      <c r="BO115" s="599" t="s">
        <v>161</v>
      </c>
      <c r="BP115" s="599" t="s">
        <v>161</v>
      </c>
      <c r="BQ115" s="599" t="s">
        <v>161</v>
      </c>
      <c r="BR115" s="599" t="s">
        <v>161</v>
      </c>
      <c r="BS115" s="599" t="s">
        <v>161</v>
      </c>
      <c r="BT115" s="599" t="s">
        <v>161</v>
      </c>
      <c r="BU115" s="599" t="s">
        <v>161</v>
      </c>
      <c r="BV115" s="599" t="s">
        <v>161</v>
      </c>
      <c r="BW115" s="599" t="s">
        <v>161</v>
      </c>
      <c r="BX115" s="599" t="s">
        <v>161</v>
      </c>
      <c r="BY115" s="599" t="s">
        <v>161</v>
      </c>
      <c r="BZ115" s="599" t="s">
        <v>161</v>
      </c>
      <c r="CA115" s="599" t="s">
        <v>161</v>
      </c>
      <c r="CB115" s="599" t="s">
        <v>161</v>
      </c>
      <c r="CC115" s="599" t="s">
        <v>161</v>
      </c>
      <c r="CD115" s="599" t="s">
        <v>161</v>
      </c>
      <c r="CE115" s="599" t="s">
        <v>161</v>
      </c>
      <c r="CF115" s="599" t="s">
        <v>161</v>
      </c>
      <c r="CG115" s="599" t="s">
        <v>161</v>
      </c>
      <c r="CH115" s="599" t="s">
        <v>161</v>
      </c>
      <c r="CI115" s="599" t="s">
        <v>161</v>
      </c>
      <c r="CJ115" s="599" t="s">
        <v>161</v>
      </c>
      <c r="CK115" s="599" t="s">
        <v>161</v>
      </c>
      <c r="CL115" s="599" t="s">
        <v>161</v>
      </c>
      <c r="CM115" s="599" t="s">
        <v>161</v>
      </c>
      <c r="CN115" s="599" t="s">
        <v>161</v>
      </c>
      <c r="CO115" s="599" t="s">
        <v>161</v>
      </c>
      <c r="CP115" s="599" t="s">
        <v>161</v>
      </c>
      <c r="CQ115" s="599" t="s">
        <v>161</v>
      </c>
      <c r="CR115" s="599" t="s">
        <v>161</v>
      </c>
      <c r="CS115" s="599" t="s">
        <v>161</v>
      </c>
      <c r="CT115" s="599" t="s">
        <v>161</v>
      </c>
      <c r="CU115" s="599" t="s">
        <v>161</v>
      </c>
      <c r="CV115" s="599" t="s">
        <v>161</v>
      </c>
      <c r="CW115" s="599" t="s">
        <v>161</v>
      </c>
      <c r="CX115" s="599" t="s">
        <v>161</v>
      </c>
      <c r="CY115" s="599" t="s">
        <v>161</v>
      </c>
      <c r="CZ115" s="599" t="s">
        <v>161</v>
      </c>
      <c r="DA115" s="599" t="s">
        <v>161</v>
      </c>
      <c r="DB115" s="599" t="s">
        <v>161</v>
      </c>
      <c r="DC115" s="599" t="s">
        <v>161</v>
      </c>
      <c r="DD115" s="599" t="s">
        <v>161</v>
      </c>
      <c r="DE115" s="599" t="s">
        <v>161</v>
      </c>
      <c r="DF115" s="599" t="s">
        <v>151</v>
      </c>
      <c r="DG115" s="599" t="s">
        <v>151</v>
      </c>
      <c r="DH115" s="599" t="s">
        <v>151</v>
      </c>
      <c r="DI115" s="599" t="s">
        <v>151</v>
      </c>
      <c r="DJ115" s="599" t="s">
        <v>151</v>
      </c>
      <c r="DK115" s="599" t="s">
        <v>151</v>
      </c>
      <c r="DL115" s="599" t="s">
        <v>151</v>
      </c>
      <c r="DM115" s="599" t="s">
        <v>151</v>
      </c>
      <c r="DN115" s="599" t="s">
        <v>151</v>
      </c>
      <c r="DO115" s="599" t="s">
        <v>151</v>
      </c>
      <c r="DP115" s="599" t="s">
        <v>151</v>
      </c>
      <c r="DQ115" s="599" t="s">
        <v>151</v>
      </c>
      <c r="DR115" s="599" t="s">
        <v>151</v>
      </c>
      <c r="DS115" s="599" t="s">
        <v>151</v>
      </c>
      <c r="DT115" s="599" t="s">
        <v>151</v>
      </c>
      <c r="DU115" s="599" t="s">
        <v>151</v>
      </c>
      <c r="DV115" s="599" t="s">
        <v>151</v>
      </c>
      <c r="DW115" s="599" t="s">
        <v>151</v>
      </c>
      <c r="DX115" s="599" t="s">
        <v>151</v>
      </c>
      <c r="DY115" s="599" t="s">
        <v>151</v>
      </c>
      <c r="DZ115" s="599" t="s">
        <v>151</v>
      </c>
      <c r="EA115" s="599" t="s">
        <v>151</v>
      </c>
      <c r="EB115" s="599" t="s">
        <v>151</v>
      </c>
      <c r="EC115" s="599" t="s">
        <v>151</v>
      </c>
      <c r="ED115" s="599" t="s">
        <v>151</v>
      </c>
      <c r="EE115" s="599" t="s">
        <v>151</v>
      </c>
      <c r="EF115" s="599" t="s">
        <v>151</v>
      </c>
      <c r="EG115" s="599" t="s">
        <v>151</v>
      </c>
      <c r="EH115" s="599" t="s">
        <v>151</v>
      </c>
      <c r="EI115" s="599" t="s">
        <v>151</v>
      </c>
      <c r="EJ115" s="599" t="s">
        <v>151</v>
      </c>
      <c r="EK115" s="599" t="s">
        <v>151</v>
      </c>
      <c r="EL115" s="599" t="s">
        <v>151</v>
      </c>
      <c r="EM115" s="599" t="s">
        <v>151</v>
      </c>
      <c r="EN115" s="599" t="s">
        <v>151</v>
      </c>
      <c r="EO115" s="599" t="s">
        <v>151</v>
      </c>
      <c r="EP115" s="599" t="s">
        <v>151</v>
      </c>
      <c r="EQ115" s="599" t="s">
        <v>151</v>
      </c>
      <c r="ER115" s="599" t="s">
        <v>151</v>
      </c>
      <c r="ES115" s="599" t="s">
        <v>151</v>
      </c>
      <c r="ET115" s="599" t="s">
        <v>151</v>
      </c>
      <c r="EU115" s="599" t="s">
        <v>151</v>
      </c>
      <c r="EV115" s="599" t="s">
        <v>151</v>
      </c>
      <c r="EW115" s="599" t="s">
        <v>151</v>
      </c>
      <c r="EX115" s="599" t="s">
        <v>151</v>
      </c>
      <c r="EY115" s="599" t="s">
        <v>151</v>
      </c>
      <c r="EZ115" s="599" t="s">
        <v>151</v>
      </c>
      <c r="FA115" s="599" t="s">
        <v>151</v>
      </c>
      <c r="FB115" s="599" t="s">
        <v>151</v>
      </c>
      <c r="FC115" s="599" t="s">
        <v>151</v>
      </c>
      <c r="FD115" s="599" t="s">
        <v>151</v>
      </c>
      <c r="FE115" s="599" t="s">
        <v>151</v>
      </c>
      <c r="FF115" s="599" t="s">
        <v>151</v>
      </c>
      <c r="FG115" s="599" t="s">
        <v>151</v>
      </c>
      <c r="FH115" s="599" t="s">
        <v>151</v>
      </c>
      <c r="FI115" s="599" t="s">
        <v>151</v>
      </c>
      <c r="FJ115" s="599" t="s">
        <v>151</v>
      </c>
      <c r="FK115" s="599" t="s">
        <v>151</v>
      </c>
      <c r="FL115" s="593" t="s">
        <v>151</v>
      </c>
      <c r="FM115" s="593" t="s">
        <v>151</v>
      </c>
      <c r="FN115" s="593" t="s">
        <v>151</v>
      </c>
      <c r="FO115" s="593" t="s">
        <v>151</v>
      </c>
      <c r="FP115" s="593" t="s">
        <v>151</v>
      </c>
      <c r="FQ115" s="593" t="s">
        <v>151</v>
      </c>
      <c r="FR115" s="593" t="s">
        <v>151</v>
      </c>
      <c r="FS115" s="593" t="s">
        <v>151</v>
      </c>
      <c r="FT115" s="593" t="s">
        <v>151</v>
      </c>
      <c r="FU115" s="593" t="s">
        <v>151</v>
      </c>
      <c r="FV115" s="593" t="s">
        <v>151</v>
      </c>
      <c r="FW115" s="593" t="s">
        <v>151</v>
      </c>
      <c r="FX115" s="593" t="s">
        <v>151</v>
      </c>
      <c r="FY115" s="593" t="s">
        <v>151</v>
      </c>
      <c r="FZ115" s="593" t="s">
        <v>151</v>
      </c>
      <c r="GA115" s="593" t="s">
        <v>151</v>
      </c>
      <c r="GB115" s="593" t="s">
        <v>151</v>
      </c>
      <c r="GC115" s="593" t="s">
        <v>151</v>
      </c>
      <c r="GD115" s="593" t="s">
        <v>151</v>
      </c>
      <c r="GE115" s="593" t="s">
        <v>151</v>
      </c>
      <c r="GF115" s="593" t="s">
        <v>151</v>
      </c>
      <c r="GG115" s="593" t="s">
        <v>151</v>
      </c>
      <c r="GH115" s="593" t="s">
        <v>151</v>
      </c>
      <c r="GI115" s="593" t="s">
        <v>151</v>
      </c>
      <c r="GJ115" s="593" t="s">
        <v>151</v>
      </c>
      <c r="GK115" s="593" t="s">
        <v>151</v>
      </c>
      <c r="GL115" s="593" t="s">
        <v>151</v>
      </c>
      <c r="GM115" s="593" t="s">
        <v>151</v>
      </c>
      <c r="GN115" s="593" t="s">
        <v>151</v>
      </c>
      <c r="GO115" s="593" t="s">
        <v>151</v>
      </c>
      <c r="GP115" s="593" t="s">
        <v>151</v>
      </c>
      <c r="GQ115" s="593" t="s">
        <v>151</v>
      </c>
      <c r="GR115" s="593" t="s">
        <v>151</v>
      </c>
      <c r="GS115" s="593" t="s">
        <v>151</v>
      </c>
      <c r="GT115" s="593" t="s">
        <v>151</v>
      </c>
      <c r="GU115" s="593" t="s">
        <v>151</v>
      </c>
      <c r="GV115" s="593" t="s">
        <v>151</v>
      </c>
      <c r="GW115" s="593" t="s">
        <v>151</v>
      </c>
      <c r="GX115" s="593" t="s">
        <v>151</v>
      </c>
      <c r="GY115" s="593" t="s">
        <v>151</v>
      </c>
      <c r="GZ115" s="593" t="s">
        <v>596</v>
      </c>
      <c r="HA115" s="593" t="s">
        <v>596</v>
      </c>
      <c r="HB115" s="593" t="s">
        <v>596</v>
      </c>
      <c r="HC115" s="593" t="s">
        <v>596</v>
      </c>
      <c r="HD115" s="593" t="s">
        <v>596</v>
      </c>
      <c r="HE115" s="593" t="s">
        <v>596</v>
      </c>
      <c r="HF115" s="593" t="s">
        <v>596</v>
      </c>
      <c r="HG115" s="593" t="s">
        <v>596</v>
      </c>
      <c r="HH115" s="593" t="s">
        <v>596</v>
      </c>
      <c r="HI115" s="593" t="s">
        <v>596</v>
      </c>
      <c r="HJ115" s="593" t="s">
        <v>596</v>
      </c>
      <c r="HK115" s="593" t="s">
        <v>596</v>
      </c>
      <c r="HL115" s="593" t="s">
        <v>596</v>
      </c>
      <c r="HM115" s="593" t="s">
        <v>596</v>
      </c>
      <c r="HN115" s="593" t="s">
        <v>596</v>
      </c>
      <c r="HO115" s="593" t="s">
        <v>596</v>
      </c>
      <c r="HP115" s="593" t="s">
        <v>596</v>
      </c>
      <c r="HQ115" s="593" t="s">
        <v>596</v>
      </c>
      <c r="HR115" s="593" t="s">
        <v>596</v>
      </c>
      <c r="HS115" s="593" t="s">
        <v>596</v>
      </c>
      <c r="HT115" s="593" t="s">
        <v>596</v>
      </c>
      <c r="HU115" s="593" t="s">
        <v>596</v>
      </c>
      <c r="HV115" s="593" t="s">
        <v>596</v>
      </c>
      <c r="HW115" s="593" t="s">
        <v>596</v>
      </c>
      <c r="HX115" s="593" t="s">
        <v>596</v>
      </c>
      <c r="HY115" s="593" t="s">
        <v>596</v>
      </c>
      <c r="HZ115" s="593" t="s">
        <v>596</v>
      </c>
      <c r="IA115" s="593" t="s">
        <v>596</v>
      </c>
      <c r="IB115" s="593" t="s">
        <v>596</v>
      </c>
      <c r="IC115" s="593" t="s">
        <v>596</v>
      </c>
      <c r="ID115" s="593" t="s">
        <v>596</v>
      </c>
      <c r="IE115" s="593" t="s">
        <v>596</v>
      </c>
      <c r="IF115" s="593" t="s">
        <v>596</v>
      </c>
      <c r="IG115" s="593" t="s">
        <v>596</v>
      </c>
      <c r="IH115" s="593" t="s">
        <v>596</v>
      </c>
      <c r="II115" s="593" t="s">
        <v>596</v>
      </c>
      <c r="IJ115" s="593" t="s">
        <v>596</v>
      </c>
      <c r="IK115" s="593" t="s">
        <v>596</v>
      </c>
      <c r="IL115" s="593" t="s">
        <v>596</v>
      </c>
      <c r="IM115" s="593" t="s">
        <v>596</v>
      </c>
      <c r="IN115" s="593" t="s">
        <v>596</v>
      </c>
      <c r="IO115" s="593" t="s">
        <v>596</v>
      </c>
      <c r="IP115" s="593" t="s">
        <v>596</v>
      </c>
      <c r="IQ115" s="593" t="s">
        <v>596</v>
      </c>
      <c r="IR115" s="593" t="s">
        <v>596</v>
      </c>
      <c r="IS115" s="593" t="s">
        <v>596</v>
      </c>
      <c r="IT115" s="593" t="s">
        <v>596</v>
      </c>
      <c r="IU115" s="593" t="s">
        <v>596</v>
      </c>
      <c r="IV115" s="593" t="s">
        <v>596</v>
      </c>
      <c r="IW115" s="593" t="s">
        <v>596</v>
      </c>
      <c r="IX115" s="593" t="s">
        <v>596</v>
      </c>
      <c r="IY115" s="593" t="s">
        <v>596</v>
      </c>
      <c r="IZ115" s="593" t="s">
        <v>596</v>
      </c>
      <c r="JA115" s="593" t="s">
        <v>596</v>
      </c>
      <c r="JB115" s="593" t="s">
        <v>596</v>
      </c>
      <c r="JC115" s="593" t="s">
        <v>596</v>
      </c>
      <c r="JD115" s="593" t="s">
        <v>596</v>
      </c>
      <c r="JE115" s="593" t="s">
        <v>596</v>
      </c>
      <c r="JF115" s="593" t="s">
        <v>596</v>
      </c>
      <c r="JG115" s="593" t="s">
        <v>596</v>
      </c>
      <c r="JH115" s="593" t="s">
        <v>596</v>
      </c>
      <c r="JI115" s="593" t="s">
        <v>596</v>
      </c>
      <c r="JJ115" s="593" t="s">
        <v>596</v>
      </c>
      <c r="JK115" s="593" t="s">
        <v>596</v>
      </c>
      <c r="JL115" s="593" t="s">
        <v>596</v>
      </c>
      <c r="JM115" s="593" t="s">
        <v>596</v>
      </c>
      <c r="JN115" s="593" t="s">
        <v>596</v>
      </c>
      <c r="JO115" s="593" t="s">
        <v>596</v>
      </c>
      <c r="JP115" s="593" t="s">
        <v>596</v>
      </c>
      <c r="JQ115" s="593" t="s">
        <v>596</v>
      </c>
      <c r="JR115" s="593" t="s">
        <v>596</v>
      </c>
      <c r="JS115" s="593" t="s">
        <v>596</v>
      </c>
      <c r="JT115" s="593" t="s">
        <v>165</v>
      </c>
      <c r="JU115" s="593" t="s">
        <v>165</v>
      </c>
      <c r="JV115" s="593" t="s">
        <v>165</v>
      </c>
      <c r="JW115" s="593" t="s">
        <v>165</v>
      </c>
      <c r="JX115" s="593" t="s">
        <v>165</v>
      </c>
      <c r="JY115" s="593" t="s">
        <v>165</v>
      </c>
      <c r="JZ115" s="593" t="s">
        <v>165</v>
      </c>
      <c r="KA115" s="593" t="s">
        <v>165</v>
      </c>
      <c r="KB115" s="593" t="s">
        <v>165</v>
      </c>
      <c r="KC115" s="593" t="s">
        <v>165</v>
      </c>
      <c r="KD115" s="593" t="s">
        <v>165</v>
      </c>
      <c r="KE115" s="593" t="s">
        <v>165</v>
      </c>
      <c r="KF115" s="593" t="s">
        <v>165</v>
      </c>
      <c r="KG115" s="593" t="s">
        <v>165</v>
      </c>
      <c r="KH115" s="593" t="s">
        <v>165</v>
      </c>
      <c r="KI115" s="593" t="s">
        <v>165</v>
      </c>
      <c r="KJ115" s="593" t="s">
        <v>165</v>
      </c>
      <c r="KK115" s="593" t="s">
        <v>165</v>
      </c>
      <c r="KL115" s="593" t="s">
        <v>165</v>
      </c>
      <c r="KM115" s="593" t="s">
        <v>165</v>
      </c>
      <c r="KN115" s="593" t="s">
        <v>165</v>
      </c>
      <c r="KO115" s="593" t="s">
        <v>165</v>
      </c>
      <c r="KP115" s="593" t="s">
        <v>165</v>
      </c>
      <c r="KQ115" s="593" t="s">
        <v>165</v>
      </c>
      <c r="KR115" s="593" t="s">
        <v>165</v>
      </c>
      <c r="KS115" s="593" t="s">
        <v>165</v>
      </c>
      <c r="KT115" s="593" t="s">
        <v>165</v>
      </c>
      <c r="KU115" s="593" t="s">
        <v>165</v>
      </c>
      <c r="KV115" s="593" t="s">
        <v>165</v>
      </c>
      <c r="KW115" s="593" t="s">
        <v>165</v>
      </c>
      <c r="KX115" s="593" t="s">
        <v>165</v>
      </c>
      <c r="KY115" s="593" t="s">
        <v>165</v>
      </c>
      <c r="KZ115" s="593" t="s">
        <v>165</v>
      </c>
      <c r="LA115" s="593" t="s">
        <v>165</v>
      </c>
      <c r="LB115" s="593" t="s">
        <v>165</v>
      </c>
      <c r="LC115" s="593" t="s">
        <v>165</v>
      </c>
      <c r="LD115" s="593" t="s">
        <v>165</v>
      </c>
      <c r="LE115" s="593" t="s">
        <v>165</v>
      </c>
      <c r="LF115" s="593" t="s">
        <v>165</v>
      </c>
      <c r="LG115" s="593" t="s">
        <v>165</v>
      </c>
      <c r="LH115" s="593" t="s">
        <v>165</v>
      </c>
      <c r="LI115" s="593" t="s">
        <v>165</v>
      </c>
      <c r="LJ115" s="593" t="s">
        <v>165</v>
      </c>
      <c r="LK115" s="593" t="s">
        <v>165</v>
      </c>
      <c r="LL115" s="593" t="s">
        <v>165</v>
      </c>
      <c r="LM115" s="593" t="s">
        <v>165</v>
      </c>
      <c r="LN115" s="593" t="s">
        <v>165</v>
      </c>
      <c r="LO115" s="593" t="s">
        <v>165</v>
      </c>
      <c r="LP115" s="593" t="s">
        <v>165</v>
      </c>
      <c r="LQ115" s="593" t="s">
        <v>165</v>
      </c>
      <c r="LR115" s="593" t="s">
        <v>165</v>
      </c>
      <c r="LS115" s="593" t="s">
        <v>165</v>
      </c>
      <c r="LT115" s="593" t="s">
        <v>165</v>
      </c>
      <c r="LU115" s="593" t="s">
        <v>165</v>
      </c>
      <c r="LV115" s="593" t="s">
        <v>165</v>
      </c>
      <c r="LW115" s="593" t="s">
        <v>165</v>
      </c>
      <c r="LX115" s="593" t="s">
        <v>165</v>
      </c>
      <c r="LY115" s="593" t="s">
        <v>165</v>
      </c>
      <c r="LZ115" s="593" t="s">
        <v>165</v>
      </c>
      <c r="MA115" s="593" t="s">
        <v>165</v>
      </c>
      <c r="MB115" s="593" t="s">
        <v>599</v>
      </c>
      <c r="MC115" s="593" t="s">
        <v>599</v>
      </c>
      <c r="MD115" s="593" t="s">
        <v>599</v>
      </c>
      <c r="ME115" s="593" t="s">
        <v>599</v>
      </c>
      <c r="MF115" s="593" t="s">
        <v>599</v>
      </c>
      <c r="MG115" s="593" t="s">
        <v>599</v>
      </c>
      <c r="MH115" s="593" t="s">
        <v>599</v>
      </c>
      <c r="MI115" s="593" t="s">
        <v>599</v>
      </c>
      <c r="MJ115" s="593" t="s">
        <v>599</v>
      </c>
      <c r="MK115" s="593" t="s">
        <v>599</v>
      </c>
      <c r="ML115" s="593" t="s">
        <v>599</v>
      </c>
      <c r="MM115" s="593" t="s">
        <v>599</v>
      </c>
      <c r="MN115" s="593" t="s">
        <v>599</v>
      </c>
      <c r="MO115" s="593" t="s">
        <v>599</v>
      </c>
      <c r="MP115" s="593" t="s">
        <v>599</v>
      </c>
      <c r="MQ115" s="593" t="s">
        <v>599</v>
      </c>
      <c r="MR115" s="593" t="s">
        <v>599</v>
      </c>
      <c r="MS115" s="593" t="s">
        <v>599</v>
      </c>
      <c r="MT115" s="593" t="s">
        <v>599</v>
      </c>
      <c r="MU115" s="593" t="s">
        <v>599</v>
      </c>
      <c r="MV115" s="593" t="s">
        <v>599</v>
      </c>
      <c r="MW115" s="593" t="s">
        <v>599</v>
      </c>
      <c r="MX115" s="593" t="s">
        <v>599</v>
      </c>
      <c r="MY115" s="593" t="s">
        <v>599</v>
      </c>
      <c r="MZ115" s="593" t="s">
        <v>599</v>
      </c>
      <c r="NA115" s="593" t="s">
        <v>599</v>
      </c>
      <c r="NB115" s="593" t="s">
        <v>599</v>
      </c>
      <c r="NC115" s="593" t="s">
        <v>599</v>
      </c>
      <c r="ND115" s="593" t="s">
        <v>599</v>
      </c>
      <c r="NE115" s="593" t="s">
        <v>599</v>
      </c>
      <c r="NF115" s="593" t="s">
        <v>599</v>
      </c>
      <c r="NG115" s="593" t="s">
        <v>599</v>
      </c>
      <c r="NH115" s="593" t="s">
        <v>599</v>
      </c>
      <c r="NI115" s="593" t="s">
        <v>599</v>
      </c>
      <c r="NJ115" s="593" t="s">
        <v>599</v>
      </c>
      <c r="NK115" s="593" t="s">
        <v>599</v>
      </c>
      <c r="NL115" s="593" t="s">
        <v>599</v>
      </c>
      <c r="NM115" s="593" t="s">
        <v>599</v>
      </c>
      <c r="NN115" s="593" t="s">
        <v>599</v>
      </c>
      <c r="NO115" s="593" t="s">
        <v>599</v>
      </c>
      <c r="NP115" s="593" t="s">
        <v>599</v>
      </c>
      <c r="NQ115" s="593" t="s">
        <v>599</v>
      </c>
      <c r="NR115" s="593" t="s">
        <v>599</v>
      </c>
      <c r="NS115" s="593" t="s">
        <v>599</v>
      </c>
      <c r="NT115" s="593" t="s">
        <v>599</v>
      </c>
      <c r="NU115" s="593" t="s">
        <v>599</v>
      </c>
      <c r="NV115" s="593" t="s">
        <v>599</v>
      </c>
      <c r="NW115" s="593" t="s">
        <v>599</v>
      </c>
      <c r="NX115" s="593" t="s">
        <v>599</v>
      </c>
      <c r="NY115" s="593" t="s">
        <v>599</v>
      </c>
      <c r="NZ115" s="593" t="s">
        <v>599</v>
      </c>
      <c r="OA115" s="593" t="s">
        <v>599</v>
      </c>
      <c r="OB115" s="593" t="s">
        <v>599</v>
      </c>
      <c r="OC115" s="593" t="s">
        <v>599</v>
      </c>
      <c r="OD115" s="593" t="s">
        <v>599</v>
      </c>
      <c r="OE115" s="593" t="s">
        <v>599</v>
      </c>
      <c r="OF115" s="593" t="s">
        <v>599</v>
      </c>
      <c r="OG115" s="593" t="s">
        <v>599</v>
      </c>
      <c r="OH115" s="593" t="s">
        <v>599</v>
      </c>
      <c r="OI115" s="593" t="s">
        <v>599</v>
      </c>
      <c r="OJ115" s="593" t="s">
        <v>599</v>
      </c>
      <c r="OK115" s="593" t="s">
        <v>599</v>
      </c>
      <c r="OL115" s="593" t="s">
        <v>599</v>
      </c>
      <c r="OM115" s="593" t="s">
        <v>599</v>
      </c>
      <c r="ON115" s="593" t="s">
        <v>599</v>
      </c>
      <c r="OO115" s="593" t="s">
        <v>599</v>
      </c>
      <c r="OP115" s="593" t="s">
        <v>599</v>
      </c>
      <c r="OQ115" s="593" t="s">
        <v>599</v>
      </c>
      <c r="OR115" s="593" t="s">
        <v>599</v>
      </c>
      <c r="OS115" s="593" t="s">
        <v>599</v>
      </c>
      <c r="OT115" s="593" t="s">
        <v>599</v>
      </c>
      <c r="OU115" s="593" t="s">
        <v>599</v>
      </c>
      <c r="OV115" s="593" t="s">
        <v>599</v>
      </c>
      <c r="OW115" s="593" t="s">
        <v>599</v>
      </c>
      <c r="OX115" s="593" t="s">
        <v>599</v>
      </c>
      <c r="OY115" s="593" t="s">
        <v>599</v>
      </c>
      <c r="OZ115" s="593" t="s">
        <v>599</v>
      </c>
      <c r="PA115" s="593" t="s">
        <v>599</v>
      </c>
      <c r="PB115" s="593" t="s">
        <v>599</v>
      </c>
      <c r="PC115" s="593" t="s">
        <v>599</v>
      </c>
      <c r="PD115" s="593" t="s">
        <v>599</v>
      </c>
      <c r="PE115" s="593" t="s">
        <v>599</v>
      </c>
      <c r="PF115" s="593" t="s">
        <v>599</v>
      </c>
      <c r="PG115" s="593" t="s">
        <v>599</v>
      </c>
      <c r="PH115" s="593" t="s">
        <v>599</v>
      </c>
      <c r="PI115" s="593" t="s">
        <v>599</v>
      </c>
      <c r="PJ115" s="593" t="s">
        <v>599</v>
      </c>
      <c r="PK115" s="593" t="s">
        <v>599</v>
      </c>
      <c r="PL115" s="593" t="s">
        <v>599</v>
      </c>
      <c r="PM115" s="593" t="s">
        <v>599</v>
      </c>
      <c r="PN115" s="593" t="s">
        <v>599</v>
      </c>
      <c r="PO115" s="593" t="s">
        <v>599</v>
      </c>
      <c r="PP115" s="593" t="s">
        <v>599</v>
      </c>
      <c r="PQ115" s="593" t="s">
        <v>599</v>
      </c>
      <c r="PR115" s="593" t="s">
        <v>599</v>
      </c>
      <c r="PS115" s="593" t="s">
        <v>599</v>
      </c>
      <c r="PT115" s="593" t="s">
        <v>603</v>
      </c>
      <c r="PU115" s="593" t="s">
        <v>603</v>
      </c>
      <c r="PV115" s="593" t="s">
        <v>603</v>
      </c>
      <c r="PW115" s="593" t="s">
        <v>603</v>
      </c>
      <c r="PX115" s="593" t="s">
        <v>603</v>
      </c>
      <c r="PY115" s="593" t="s">
        <v>603</v>
      </c>
      <c r="PZ115" s="593" t="s">
        <v>603</v>
      </c>
      <c r="QA115" s="593" t="s">
        <v>603</v>
      </c>
      <c r="QB115" s="593" t="s">
        <v>603</v>
      </c>
      <c r="QC115" s="593" t="s">
        <v>603</v>
      </c>
      <c r="QD115" s="593" t="s">
        <v>603</v>
      </c>
      <c r="QE115" s="593" t="s">
        <v>603</v>
      </c>
      <c r="QF115" s="593" t="s">
        <v>603</v>
      </c>
      <c r="QG115" s="593" t="s">
        <v>603</v>
      </c>
      <c r="QH115" s="593" t="s">
        <v>603</v>
      </c>
      <c r="QI115" s="593" t="s">
        <v>603</v>
      </c>
      <c r="QJ115" s="593" t="s">
        <v>603</v>
      </c>
      <c r="QK115" s="593" t="s">
        <v>603</v>
      </c>
      <c r="QL115" s="593" t="s">
        <v>603</v>
      </c>
      <c r="QM115" s="593" t="s">
        <v>603</v>
      </c>
      <c r="QN115" s="593" t="s">
        <v>603</v>
      </c>
      <c r="QO115" s="593" t="s">
        <v>603</v>
      </c>
      <c r="QP115" s="593" t="s">
        <v>603</v>
      </c>
      <c r="QQ115" s="593" t="s">
        <v>603</v>
      </c>
      <c r="QR115" s="593" t="s">
        <v>603</v>
      </c>
      <c r="QS115" s="593" t="s">
        <v>603</v>
      </c>
      <c r="QT115" s="593" t="s">
        <v>603</v>
      </c>
      <c r="QU115" s="593" t="s">
        <v>603</v>
      </c>
      <c r="QV115" s="593" t="s">
        <v>603</v>
      </c>
      <c r="QW115" s="593" t="s">
        <v>603</v>
      </c>
      <c r="QX115" s="593" t="s">
        <v>603</v>
      </c>
      <c r="QY115" s="593" t="s">
        <v>603</v>
      </c>
      <c r="QZ115" s="593" t="s">
        <v>603</v>
      </c>
      <c r="RA115" s="593" t="s">
        <v>603</v>
      </c>
      <c r="RB115" s="593" t="s">
        <v>603</v>
      </c>
      <c r="RC115" s="593" t="s">
        <v>603</v>
      </c>
      <c r="RD115" s="593" t="s">
        <v>603</v>
      </c>
      <c r="RE115" s="593" t="s">
        <v>603</v>
      </c>
      <c r="RF115" s="593" t="s">
        <v>603</v>
      </c>
      <c r="RG115" s="593" t="s">
        <v>603</v>
      </c>
      <c r="RH115" s="593" t="s">
        <v>603</v>
      </c>
      <c r="RI115" s="593" t="s">
        <v>603</v>
      </c>
      <c r="RJ115" s="593" t="s">
        <v>603</v>
      </c>
      <c r="RK115" s="593" t="s">
        <v>603</v>
      </c>
      <c r="RL115" s="593" t="s">
        <v>603</v>
      </c>
      <c r="RM115" s="593" t="s">
        <v>603</v>
      </c>
      <c r="RN115" s="593" t="s">
        <v>603</v>
      </c>
      <c r="RO115" s="593" t="s">
        <v>603</v>
      </c>
      <c r="RP115" s="593" t="s">
        <v>603</v>
      </c>
      <c r="RQ115" s="593" t="s">
        <v>603</v>
      </c>
      <c r="RR115" s="593" t="s">
        <v>603</v>
      </c>
      <c r="RS115" s="593" t="s">
        <v>603</v>
      </c>
      <c r="RT115" s="593" t="s">
        <v>603</v>
      </c>
      <c r="RU115" s="593" t="s">
        <v>603</v>
      </c>
      <c r="RV115" s="593" t="s">
        <v>603</v>
      </c>
      <c r="RW115" s="593" t="s">
        <v>603</v>
      </c>
      <c r="RX115" s="593" t="s">
        <v>603</v>
      </c>
      <c r="RY115" s="593" t="s">
        <v>603</v>
      </c>
      <c r="RZ115" s="593" t="s">
        <v>603</v>
      </c>
      <c r="SA115" s="593" t="s">
        <v>603</v>
      </c>
      <c r="SB115" s="593" t="s">
        <v>603</v>
      </c>
      <c r="SC115" s="593" t="s">
        <v>603</v>
      </c>
      <c r="SD115" s="593" t="s">
        <v>603</v>
      </c>
      <c r="SE115" s="593" t="s">
        <v>603</v>
      </c>
      <c r="SF115" s="593" t="s">
        <v>603</v>
      </c>
      <c r="SG115" s="593" t="s">
        <v>603</v>
      </c>
      <c r="SH115" s="593" t="s">
        <v>603</v>
      </c>
      <c r="SI115" s="593" t="s">
        <v>603</v>
      </c>
      <c r="SJ115" s="593" t="s">
        <v>603</v>
      </c>
      <c r="SK115" s="593" t="s">
        <v>603</v>
      </c>
      <c r="SL115" s="593" t="s">
        <v>603</v>
      </c>
      <c r="SM115" s="593" t="s">
        <v>603</v>
      </c>
      <c r="SN115" s="593" t="s">
        <v>259</v>
      </c>
      <c r="SO115" s="593" t="s">
        <v>259</v>
      </c>
      <c r="SP115" s="593" t="s">
        <v>259</v>
      </c>
      <c r="SQ115" s="593" t="s">
        <v>259</v>
      </c>
      <c r="SR115" s="593" t="s">
        <v>259</v>
      </c>
      <c r="SS115" s="593" t="s">
        <v>259</v>
      </c>
      <c r="ST115" s="593" t="s">
        <v>259</v>
      </c>
      <c r="SU115" s="593" t="s">
        <v>259</v>
      </c>
      <c r="SV115" s="593" t="s">
        <v>259</v>
      </c>
      <c r="SW115" s="593" t="s">
        <v>259</v>
      </c>
      <c r="SX115" s="593" t="s">
        <v>259</v>
      </c>
      <c r="SY115" s="593" t="s">
        <v>259</v>
      </c>
      <c r="SZ115" s="593" t="s">
        <v>259</v>
      </c>
      <c r="TA115" s="593" t="s">
        <v>259</v>
      </c>
      <c r="TB115" s="593" t="s">
        <v>259</v>
      </c>
      <c r="TC115" s="593" t="s">
        <v>259</v>
      </c>
      <c r="TD115" s="593" t="s">
        <v>259</v>
      </c>
      <c r="TE115" s="593" t="s">
        <v>259</v>
      </c>
      <c r="TF115" s="593" t="s">
        <v>259</v>
      </c>
      <c r="TG115" s="593" t="s">
        <v>259</v>
      </c>
      <c r="TH115" s="593" t="s">
        <v>259</v>
      </c>
      <c r="TI115" s="593" t="s">
        <v>259</v>
      </c>
      <c r="TJ115" s="593" t="s">
        <v>259</v>
      </c>
      <c r="TK115" s="593" t="s">
        <v>259</v>
      </c>
      <c r="TL115" s="593" t="s">
        <v>259</v>
      </c>
      <c r="TM115" s="593" t="s">
        <v>259</v>
      </c>
      <c r="TN115" s="593" t="s">
        <v>259</v>
      </c>
      <c r="TO115" s="593" t="s">
        <v>259</v>
      </c>
      <c r="TP115" s="593" t="s">
        <v>259</v>
      </c>
      <c r="TQ115" s="593" t="s">
        <v>259</v>
      </c>
      <c r="TR115" s="593" t="s">
        <v>259</v>
      </c>
      <c r="TS115" s="593" t="s">
        <v>259</v>
      </c>
      <c r="TT115" s="593" t="s">
        <v>259</v>
      </c>
      <c r="TU115" s="593" t="s">
        <v>259</v>
      </c>
      <c r="TV115" s="593" t="s">
        <v>259</v>
      </c>
      <c r="TW115" s="593" t="s">
        <v>259</v>
      </c>
      <c r="TX115" s="593" t="s">
        <v>259</v>
      </c>
      <c r="TY115" s="600" t="s">
        <v>259</v>
      </c>
    </row>
    <row r="116" spans="1:545" s="593" customFormat="1" ht="14" x14ac:dyDescent="0.15">
      <c r="A116" s="598" t="s">
        <v>746</v>
      </c>
      <c r="B116" s="518" t="s">
        <v>860</v>
      </c>
      <c r="C116" s="518" t="s">
        <v>861</v>
      </c>
      <c r="D116" s="518" t="s">
        <v>862</v>
      </c>
      <c r="E116" s="518" t="s">
        <v>863</v>
      </c>
      <c r="F116" s="518" t="s">
        <v>864</v>
      </c>
      <c r="G116" s="518" t="s">
        <v>865</v>
      </c>
      <c r="H116" s="601" t="s">
        <v>866</v>
      </c>
      <c r="I116" s="601" t="s">
        <v>867</v>
      </c>
      <c r="J116" s="601" t="s">
        <v>868</v>
      </c>
      <c r="K116" s="601" t="s">
        <v>869</v>
      </c>
      <c r="L116" s="601" t="s">
        <v>870</v>
      </c>
      <c r="M116" s="601" t="s">
        <v>871</v>
      </c>
      <c r="N116" s="601" t="s">
        <v>872</v>
      </c>
      <c r="O116" s="601" t="s">
        <v>873</v>
      </c>
      <c r="P116" s="601" t="s">
        <v>874</v>
      </c>
      <c r="Q116" s="601" t="s">
        <v>875</v>
      </c>
      <c r="R116" s="601" t="s">
        <v>876</v>
      </c>
      <c r="S116" s="601" t="s">
        <v>877</v>
      </c>
      <c r="T116" s="601" t="s">
        <v>878</v>
      </c>
      <c r="U116" s="601" t="s">
        <v>879</v>
      </c>
      <c r="V116" s="601" t="s">
        <v>880</v>
      </c>
      <c r="W116" s="601" t="s">
        <v>881</v>
      </c>
      <c r="X116" s="601" t="s">
        <v>882</v>
      </c>
      <c r="Y116" s="601" t="s">
        <v>883</v>
      </c>
      <c r="Z116" s="601" t="s">
        <v>884</v>
      </c>
      <c r="AA116" s="601" t="s">
        <v>885</v>
      </c>
      <c r="AB116" s="601" t="s">
        <v>886</v>
      </c>
      <c r="AC116" s="601" t="s">
        <v>887</v>
      </c>
      <c r="AD116" s="601" t="s">
        <v>888</v>
      </c>
      <c r="AE116" s="601" t="s">
        <v>889</v>
      </c>
      <c r="AF116" s="601" t="s">
        <v>890</v>
      </c>
      <c r="AG116" s="601" t="s">
        <v>891</v>
      </c>
      <c r="AH116" s="601" t="s">
        <v>892</v>
      </c>
      <c r="AI116" s="601" t="s">
        <v>893</v>
      </c>
      <c r="AJ116" s="601" t="s">
        <v>894</v>
      </c>
      <c r="AK116" s="601" t="s">
        <v>895</v>
      </c>
      <c r="AL116" s="601" t="s">
        <v>896</v>
      </c>
      <c r="AM116" s="601" t="s">
        <v>897</v>
      </c>
      <c r="AN116" s="601" t="s">
        <v>898</v>
      </c>
      <c r="AO116" s="601" t="s">
        <v>899</v>
      </c>
      <c r="AP116" s="601" t="s">
        <v>900</v>
      </c>
      <c r="AQ116" s="601" t="s">
        <v>901</v>
      </c>
      <c r="AR116" s="601" t="s">
        <v>902</v>
      </c>
      <c r="AS116" s="601" t="s">
        <v>903</v>
      </c>
      <c r="AT116" s="601" t="s">
        <v>904</v>
      </c>
      <c r="AU116" s="601" t="s">
        <v>905</v>
      </c>
      <c r="AV116" s="601" t="s">
        <v>906</v>
      </c>
      <c r="AW116" s="601" t="s">
        <v>907</v>
      </c>
      <c r="AX116" s="601" t="s">
        <v>908</v>
      </c>
      <c r="AY116" s="601" t="s">
        <v>909</v>
      </c>
      <c r="AZ116" s="601" t="s">
        <v>910</v>
      </c>
      <c r="BA116" s="601" t="s">
        <v>911</v>
      </c>
      <c r="BB116" s="601" t="s">
        <v>912</v>
      </c>
      <c r="BC116" s="601" t="s">
        <v>913</v>
      </c>
      <c r="BD116" s="601" t="s">
        <v>914</v>
      </c>
      <c r="BE116" s="601" t="s">
        <v>915</v>
      </c>
      <c r="BF116" s="601" t="s">
        <v>916</v>
      </c>
      <c r="BG116" s="601" t="s">
        <v>917</v>
      </c>
      <c r="BH116" s="601" t="s">
        <v>918</v>
      </c>
      <c r="BI116" s="601" t="s">
        <v>919</v>
      </c>
      <c r="BJ116" s="601" t="s">
        <v>920</v>
      </c>
      <c r="BK116" s="601" t="s">
        <v>921</v>
      </c>
      <c r="BL116" s="601" t="s">
        <v>922</v>
      </c>
      <c r="BM116" s="601" t="s">
        <v>923</v>
      </c>
      <c r="BN116" s="601" t="s">
        <v>924</v>
      </c>
      <c r="BO116" s="601" t="s">
        <v>925</v>
      </c>
      <c r="BP116" s="601" t="s">
        <v>926</v>
      </c>
      <c r="BQ116" s="601" t="s">
        <v>927</v>
      </c>
      <c r="BR116" s="601" t="s">
        <v>928</v>
      </c>
      <c r="BS116" s="601" t="s">
        <v>929</v>
      </c>
      <c r="BT116" s="601" t="s">
        <v>930</v>
      </c>
      <c r="BU116" s="601" t="s">
        <v>931</v>
      </c>
      <c r="BV116" s="601" t="s">
        <v>932</v>
      </c>
      <c r="BW116" s="601" t="s">
        <v>933</v>
      </c>
      <c r="BX116" s="601" t="s">
        <v>934</v>
      </c>
      <c r="BY116" s="601" t="s">
        <v>935</v>
      </c>
      <c r="BZ116" s="601" t="s">
        <v>936</v>
      </c>
      <c r="CA116" s="601" t="s">
        <v>937</v>
      </c>
      <c r="CB116" s="601" t="s">
        <v>938</v>
      </c>
      <c r="CC116" s="601" t="s">
        <v>939</v>
      </c>
      <c r="CD116" s="601" t="s">
        <v>940</v>
      </c>
      <c r="CE116" s="601" t="s">
        <v>941</v>
      </c>
      <c r="CF116" s="601" t="s">
        <v>942</v>
      </c>
      <c r="CG116" s="601" t="s">
        <v>943</v>
      </c>
      <c r="CH116" s="601" t="s">
        <v>944</v>
      </c>
      <c r="CI116" s="601" t="s">
        <v>945</v>
      </c>
      <c r="CJ116" s="601" t="s">
        <v>946</v>
      </c>
      <c r="CK116" s="601" t="s">
        <v>947</v>
      </c>
      <c r="CL116" s="601" t="s">
        <v>948</v>
      </c>
      <c r="CM116" s="601" t="s">
        <v>949</v>
      </c>
      <c r="CN116" s="601" t="s">
        <v>950</v>
      </c>
      <c r="CO116" s="601" t="s">
        <v>951</v>
      </c>
      <c r="CP116" s="601" t="s">
        <v>952</v>
      </c>
      <c r="CQ116" s="601" t="s">
        <v>953</v>
      </c>
      <c r="CR116" s="601" t="s">
        <v>954</v>
      </c>
      <c r="CS116" s="601" t="s">
        <v>955</v>
      </c>
      <c r="CT116" s="601" t="s">
        <v>956</v>
      </c>
      <c r="CU116" s="601" t="s">
        <v>957</v>
      </c>
      <c r="CV116" s="601" t="s">
        <v>958</v>
      </c>
      <c r="CW116" s="601" t="s">
        <v>959</v>
      </c>
      <c r="CX116" s="601" t="s">
        <v>960</v>
      </c>
      <c r="CY116" s="601" t="s">
        <v>961</v>
      </c>
      <c r="CZ116" s="601" t="s">
        <v>962</v>
      </c>
      <c r="DA116" s="601" t="s">
        <v>963</v>
      </c>
      <c r="DB116" s="601" t="s">
        <v>964</v>
      </c>
      <c r="DC116" s="601" t="s">
        <v>965</v>
      </c>
      <c r="DD116" s="601" t="s">
        <v>966</v>
      </c>
      <c r="DE116" s="601" t="s">
        <v>967</v>
      </c>
      <c r="DF116" s="601" t="s">
        <v>968</v>
      </c>
      <c r="DG116" s="601" t="s">
        <v>969</v>
      </c>
      <c r="DH116" s="601" t="s">
        <v>970</v>
      </c>
      <c r="DI116" s="601" t="s">
        <v>971</v>
      </c>
      <c r="DJ116" s="601" t="s">
        <v>972</v>
      </c>
      <c r="DK116" s="601" t="s">
        <v>973</v>
      </c>
      <c r="DL116" s="601" t="s">
        <v>974</v>
      </c>
      <c r="DM116" s="601" t="s">
        <v>975</v>
      </c>
      <c r="DN116" s="601" t="s">
        <v>976</v>
      </c>
      <c r="DO116" s="601" t="s">
        <v>977</v>
      </c>
      <c r="DP116" s="601" t="s">
        <v>978</v>
      </c>
      <c r="DQ116" s="601" t="s">
        <v>979</v>
      </c>
      <c r="DR116" s="601" t="s">
        <v>980</v>
      </c>
      <c r="DS116" s="601" t="s">
        <v>981</v>
      </c>
      <c r="DT116" s="601" t="s">
        <v>982</v>
      </c>
      <c r="DU116" s="601" t="s">
        <v>983</v>
      </c>
      <c r="DV116" s="601" t="s">
        <v>984</v>
      </c>
      <c r="DW116" s="601" t="s">
        <v>985</v>
      </c>
      <c r="DX116" s="601" t="s">
        <v>986</v>
      </c>
      <c r="DY116" s="601" t="s">
        <v>987</v>
      </c>
      <c r="DZ116" s="601" t="s">
        <v>988</v>
      </c>
      <c r="EA116" s="601" t="s">
        <v>989</v>
      </c>
      <c r="EB116" s="601" t="s">
        <v>990</v>
      </c>
      <c r="EC116" s="601" t="s">
        <v>991</v>
      </c>
      <c r="ED116" s="601" t="s">
        <v>992</v>
      </c>
      <c r="EE116" s="601" t="s">
        <v>993</v>
      </c>
      <c r="EF116" s="601" t="s">
        <v>994</v>
      </c>
      <c r="EG116" s="601" t="s">
        <v>995</v>
      </c>
      <c r="EH116" s="601" t="s">
        <v>996</v>
      </c>
      <c r="EI116" s="601" t="s">
        <v>997</v>
      </c>
      <c r="EJ116" s="601" t="s">
        <v>998</v>
      </c>
      <c r="EK116" s="601" t="s">
        <v>999</v>
      </c>
      <c r="EL116" s="601" t="s">
        <v>1000</v>
      </c>
      <c r="EM116" s="601" t="s">
        <v>1001</v>
      </c>
      <c r="EN116" s="601" t="s">
        <v>1002</v>
      </c>
      <c r="EO116" s="601" t="s">
        <v>1003</v>
      </c>
      <c r="EP116" s="601" t="s">
        <v>1004</v>
      </c>
      <c r="EQ116" s="601" t="s">
        <v>1005</v>
      </c>
      <c r="ER116" s="601" t="s">
        <v>1006</v>
      </c>
      <c r="ES116" s="601" t="s">
        <v>1007</v>
      </c>
      <c r="ET116" s="601" t="s">
        <v>1008</v>
      </c>
      <c r="EU116" s="601" t="s">
        <v>1009</v>
      </c>
      <c r="EV116" s="601" t="s">
        <v>1010</v>
      </c>
      <c r="EW116" s="601" t="s">
        <v>1011</v>
      </c>
      <c r="EX116" s="601" t="s">
        <v>1012</v>
      </c>
      <c r="EY116" s="601" t="s">
        <v>1013</v>
      </c>
      <c r="EZ116" s="601" t="s">
        <v>1014</v>
      </c>
      <c r="FA116" s="601" t="s">
        <v>1015</v>
      </c>
      <c r="FB116" s="601" t="s">
        <v>1016</v>
      </c>
      <c r="FC116" s="601" t="s">
        <v>1017</v>
      </c>
      <c r="FD116" s="601" t="s">
        <v>1018</v>
      </c>
      <c r="FE116" s="601" t="s">
        <v>1019</v>
      </c>
      <c r="FF116" s="601" t="s">
        <v>1020</v>
      </c>
      <c r="FG116" s="601" t="s">
        <v>1021</v>
      </c>
      <c r="FH116" s="601" t="s">
        <v>1022</v>
      </c>
      <c r="FI116" s="601" t="s">
        <v>1023</v>
      </c>
      <c r="FJ116" s="601" t="s">
        <v>1024</v>
      </c>
      <c r="FK116" s="601" t="s">
        <v>1025</v>
      </c>
      <c r="FL116" s="593" t="s">
        <v>1026</v>
      </c>
      <c r="FM116" s="593" t="s">
        <v>1027</v>
      </c>
      <c r="FN116" s="593" t="s">
        <v>1028</v>
      </c>
      <c r="FO116" s="593" t="s">
        <v>1029</v>
      </c>
      <c r="FP116" s="593" t="s">
        <v>1030</v>
      </c>
      <c r="FQ116" s="593" t="s">
        <v>1031</v>
      </c>
      <c r="FR116" s="593" t="s">
        <v>1032</v>
      </c>
      <c r="FS116" s="593" t="s">
        <v>1033</v>
      </c>
      <c r="FT116" s="593" t="s">
        <v>1034</v>
      </c>
      <c r="FU116" s="593" t="s">
        <v>1035</v>
      </c>
      <c r="FV116" s="593" t="s">
        <v>1036</v>
      </c>
      <c r="FW116" s="593" t="s">
        <v>1037</v>
      </c>
      <c r="FX116" s="593" t="s">
        <v>1038</v>
      </c>
      <c r="FY116" s="593" t="s">
        <v>1039</v>
      </c>
      <c r="FZ116" s="593" t="s">
        <v>1040</v>
      </c>
      <c r="GA116" s="593" t="s">
        <v>1041</v>
      </c>
      <c r="GB116" s="593" t="s">
        <v>1042</v>
      </c>
      <c r="GC116" s="593" t="s">
        <v>1043</v>
      </c>
      <c r="GD116" s="593" t="s">
        <v>1044</v>
      </c>
      <c r="GE116" s="593" t="s">
        <v>1045</v>
      </c>
      <c r="GF116" s="593" t="s">
        <v>1046</v>
      </c>
      <c r="GG116" s="593" t="s">
        <v>1047</v>
      </c>
      <c r="GH116" s="593" t="s">
        <v>1048</v>
      </c>
      <c r="GI116" s="593" t="s">
        <v>1049</v>
      </c>
      <c r="GJ116" s="593" t="s">
        <v>1050</v>
      </c>
      <c r="GK116" s="593" t="s">
        <v>1051</v>
      </c>
      <c r="GL116" s="593" t="s">
        <v>1052</v>
      </c>
      <c r="GM116" s="593" t="s">
        <v>1053</v>
      </c>
      <c r="GN116" s="593" t="s">
        <v>1054</v>
      </c>
      <c r="GO116" s="593" t="s">
        <v>1055</v>
      </c>
      <c r="GP116" s="593" t="s">
        <v>1056</v>
      </c>
      <c r="GQ116" s="593" t="s">
        <v>1057</v>
      </c>
      <c r="GR116" s="593" t="s">
        <v>1058</v>
      </c>
      <c r="GS116" s="593" t="s">
        <v>1059</v>
      </c>
      <c r="GT116" s="593" t="s">
        <v>1060</v>
      </c>
      <c r="GU116" s="593" t="s">
        <v>1061</v>
      </c>
      <c r="GV116" s="593" t="s">
        <v>1062</v>
      </c>
      <c r="GW116" s="593" t="s">
        <v>1063</v>
      </c>
      <c r="GX116" s="593" t="s">
        <v>1064</v>
      </c>
      <c r="GY116" s="593" t="s">
        <v>1065</v>
      </c>
      <c r="GZ116" s="593" t="s">
        <v>1066</v>
      </c>
      <c r="HA116" s="593" t="s">
        <v>1067</v>
      </c>
      <c r="HB116" s="593" t="s">
        <v>1068</v>
      </c>
      <c r="HC116" s="593" t="s">
        <v>1069</v>
      </c>
      <c r="HD116" s="593" t="s">
        <v>1070</v>
      </c>
      <c r="HE116" s="593" t="s">
        <v>1071</v>
      </c>
      <c r="HF116" s="593" t="s">
        <v>1072</v>
      </c>
      <c r="HG116" s="593" t="s">
        <v>1073</v>
      </c>
      <c r="HH116" s="593" t="s">
        <v>1074</v>
      </c>
      <c r="HI116" s="593" t="s">
        <v>1075</v>
      </c>
      <c r="HJ116" s="593" t="s">
        <v>1076</v>
      </c>
      <c r="HK116" s="593" t="s">
        <v>1077</v>
      </c>
      <c r="HL116" s="593" t="s">
        <v>1078</v>
      </c>
      <c r="HM116" s="593" t="s">
        <v>1079</v>
      </c>
      <c r="HN116" s="593" t="s">
        <v>1080</v>
      </c>
      <c r="HO116" s="593" t="s">
        <v>1081</v>
      </c>
      <c r="HP116" s="593" t="s">
        <v>1082</v>
      </c>
      <c r="HQ116" s="593" t="s">
        <v>1083</v>
      </c>
      <c r="HR116" s="593" t="s">
        <v>1084</v>
      </c>
      <c r="HS116" s="593" t="s">
        <v>1085</v>
      </c>
      <c r="HT116" s="593" t="s">
        <v>1086</v>
      </c>
      <c r="HU116" s="593" t="s">
        <v>1087</v>
      </c>
      <c r="HV116" s="593" t="s">
        <v>1088</v>
      </c>
      <c r="HW116" s="593" t="s">
        <v>1089</v>
      </c>
      <c r="HX116" s="593" t="s">
        <v>1090</v>
      </c>
      <c r="HY116" s="593" t="s">
        <v>1091</v>
      </c>
      <c r="HZ116" s="593" t="s">
        <v>1092</v>
      </c>
      <c r="IA116" s="593" t="s">
        <v>1093</v>
      </c>
      <c r="IB116" s="593" t="s">
        <v>1094</v>
      </c>
      <c r="IC116" s="593" t="s">
        <v>1095</v>
      </c>
      <c r="ID116" s="593" t="s">
        <v>1096</v>
      </c>
      <c r="IE116" s="593" t="s">
        <v>1097</v>
      </c>
      <c r="IF116" s="593" t="s">
        <v>1098</v>
      </c>
      <c r="IG116" s="593" t="s">
        <v>1099</v>
      </c>
      <c r="IH116" s="593" t="s">
        <v>1100</v>
      </c>
      <c r="II116" s="593" t="s">
        <v>1101</v>
      </c>
      <c r="IJ116" s="593" t="s">
        <v>1102</v>
      </c>
      <c r="IK116" s="593" t="s">
        <v>1103</v>
      </c>
      <c r="IL116" s="593" t="s">
        <v>1104</v>
      </c>
      <c r="IM116" s="593" t="s">
        <v>1105</v>
      </c>
      <c r="IN116" s="593" t="s">
        <v>1106</v>
      </c>
      <c r="IO116" s="593" t="s">
        <v>1107</v>
      </c>
      <c r="IP116" s="593" t="s">
        <v>1108</v>
      </c>
      <c r="IQ116" s="593" t="s">
        <v>1109</v>
      </c>
      <c r="IR116" s="593" t="s">
        <v>1110</v>
      </c>
      <c r="IS116" s="593" t="s">
        <v>1111</v>
      </c>
      <c r="IT116" s="593" t="s">
        <v>1112</v>
      </c>
      <c r="IU116" s="593" t="s">
        <v>1113</v>
      </c>
      <c r="IV116" s="593" t="s">
        <v>1114</v>
      </c>
      <c r="IW116" s="593" t="s">
        <v>1115</v>
      </c>
      <c r="IX116" s="593" t="s">
        <v>1116</v>
      </c>
      <c r="IY116" s="593" t="s">
        <v>1117</v>
      </c>
      <c r="IZ116" s="593" t="s">
        <v>1118</v>
      </c>
      <c r="JA116" s="593" t="s">
        <v>1119</v>
      </c>
      <c r="JB116" s="593" t="s">
        <v>1120</v>
      </c>
      <c r="JC116" s="593" t="s">
        <v>1121</v>
      </c>
      <c r="JD116" s="593" t="s">
        <v>1122</v>
      </c>
      <c r="JE116" s="593" t="s">
        <v>1123</v>
      </c>
      <c r="JF116" s="593" t="s">
        <v>1124</v>
      </c>
      <c r="JG116" s="593" t="s">
        <v>1125</v>
      </c>
      <c r="JH116" s="593" t="s">
        <v>1126</v>
      </c>
      <c r="JI116" s="593" t="s">
        <v>1127</v>
      </c>
      <c r="JJ116" s="593" t="s">
        <v>1128</v>
      </c>
      <c r="JK116" s="593" t="s">
        <v>1129</v>
      </c>
      <c r="JL116" s="593" t="s">
        <v>1130</v>
      </c>
      <c r="JM116" s="593" t="s">
        <v>1131</v>
      </c>
      <c r="JN116" s="593" t="s">
        <v>1132</v>
      </c>
      <c r="JO116" s="593" t="s">
        <v>1133</v>
      </c>
      <c r="JP116" s="593" t="s">
        <v>1134</v>
      </c>
      <c r="JQ116" s="593" t="s">
        <v>1135</v>
      </c>
      <c r="JR116" s="593" t="s">
        <v>1136</v>
      </c>
      <c r="JS116" s="593" t="s">
        <v>1137</v>
      </c>
      <c r="JT116" s="593" t="s">
        <v>1138</v>
      </c>
      <c r="JU116" s="593" t="s">
        <v>1139</v>
      </c>
      <c r="JV116" s="593" t="s">
        <v>1140</v>
      </c>
      <c r="JW116" s="593" t="s">
        <v>1141</v>
      </c>
      <c r="JX116" s="593" t="s">
        <v>1142</v>
      </c>
      <c r="JY116" s="593" t="s">
        <v>1143</v>
      </c>
      <c r="JZ116" s="593" t="s">
        <v>1144</v>
      </c>
      <c r="KA116" s="593" t="s">
        <v>1145</v>
      </c>
      <c r="KB116" s="593" t="s">
        <v>1146</v>
      </c>
      <c r="KC116" s="593" t="s">
        <v>1147</v>
      </c>
      <c r="KD116" s="593" t="s">
        <v>1148</v>
      </c>
      <c r="KE116" s="593" t="s">
        <v>1149</v>
      </c>
      <c r="KF116" s="593" t="s">
        <v>1150</v>
      </c>
      <c r="KG116" s="593" t="s">
        <v>1151</v>
      </c>
      <c r="KH116" s="593" t="s">
        <v>1152</v>
      </c>
      <c r="KI116" s="593" t="s">
        <v>1153</v>
      </c>
      <c r="KJ116" s="593" t="s">
        <v>1154</v>
      </c>
      <c r="KK116" s="593" t="s">
        <v>1155</v>
      </c>
      <c r="KL116" s="593" t="s">
        <v>1156</v>
      </c>
      <c r="KM116" s="593" t="s">
        <v>1157</v>
      </c>
      <c r="KN116" s="593" t="s">
        <v>1158</v>
      </c>
      <c r="KO116" s="593" t="s">
        <v>1159</v>
      </c>
      <c r="KP116" s="593" t="s">
        <v>1160</v>
      </c>
      <c r="KQ116" s="593" t="s">
        <v>1161</v>
      </c>
      <c r="KR116" s="593" t="s">
        <v>1162</v>
      </c>
      <c r="KS116" s="593" t="s">
        <v>1163</v>
      </c>
      <c r="KT116" s="593" t="s">
        <v>1164</v>
      </c>
      <c r="KU116" s="593" t="s">
        <v>1165</v>
      </c>
      <c r="KV116" s="593" t="s">
        <v>1166</v>
      </c>
      <c r="KW116" s="593" t="s">
        <v>1167</v>
      </c>
      <c r="KX116" s="593" t="s">
        <v>1168</v>
      </c>
      <c r="KY116" s="593" t="s">
        <v>1169</v>
      </c>
      <c r="KZ116" s="593" t="s">
        <v>1170</v>
      </c>
      <c r="LA116" s="593" t="s">
        <v>1171</v>
      </c>
      <c r="LB116" s="593" t="s">
        <v>1172</v>
      </c>
      <c r="LC116" s="593" t="s">
        <v>1173</v>
      </c>
      <c r="LD116" s="593" t="s">
        <v>1174</v>
      </c>
      <c r="LE116" s="593" t="s">
        <v>1175</v>
      </c>
      <c r="LF116" s="593" t="s">
        <v>1176</v>
      </c>
      <c r="LG116" s="593" t="s">
        <v>1177</v>
      </c>
      <c r="LH116" s="593" t="s">
        <v>1178</v>
      </c>
      <c r="LI116" s="593" t="s">
        <v>1179</v>
      </c>
      <c r="LJ116" s="593" t="s">
        <v>1180</v>
      </c>
      <c r="LK116" s="593" t="s">
        <v>1181</v>
      </c>
      <c r="LL116" s="593" t="s">
        <v>1182</v>
      </c>
      <c r="LM116" s="593" t="s">
        <v>1183</v>
      </c>
      <c r="LN116" s="593" t="s">
        <v>1184</v>
      </c>
      <c r="LO116" s="593" t="s">
        <v>1185</v>
      </c>
      <c r="LP116" s="593" t="s">
        <v>1186</v>
      </c>
      <c r="LQ116" s="593" t="s">
        <v>1187</v>
      </c>
      <c r="LR116" s="593" t="s">
        <v>1188</v>
      </c>
      <c r="LS116" s="593" t="s">
        <v>1189</v>
      </c>
      <c r="LT116" s="593" t="s">
        <v>1190</v>
      </c>
      <c r="LU116" s="593" t="s">
        <v>1191</v>
      </c>
      <c r="LV116" s="593" t="s">
        <v>1192</v>
      </c>
      <c r="LW116" s="593" t="s">
        <v>1193</v>
      </c>
      <c r="LX116" s="593" t="s">
        <v>1194</v>
      </c>
      <c r="LY116" s="593" t="s">
        <v>1195</v>
      </c>
      <c r="LZ116" s="593" t="s">
        <v>1196</v>
      </c>
      <c r="MA116" s="593" t="s">
        <v>1197</v>
      </c>
      <c r="MB116" s="593" t="s">
        <v>1198</v>
      </c>
      <c r="MC116" s="593" t="s">
        <v>1199</v>
      </c>
      <c r="MD116" s="593" t="s">
        <v>1200</v>
      </c>
      <c r="ME116" s="593" t="s">
        <v>1201</v>
      </c>
      <c r="MF116" s="593" t="s">
        <v>1202</v>
      </c>
      <c r="MG116" s="593" t="s">
        <v>1203</v>
      </c>
      <c r="MH116" s="593" t="s">
        <v>1204</v>
      </c>
      <c r="MI116" s="593" t="s">
        <v>1205</v>
      </c>
      <c r="MJ116" s="593" t="s">
        <v>1206</v>
      </c>
      <c r="MK116" s="593" t="s">
        <v>1207</v>
      </c>
      <c r="ML116" s="593" t="s">
        <v>1208</v>
      </c>
      <c r="MM116" s="593" t="s">
        <v>1209</v>
      </c>
      <c r="MN116" s="593" t="s">
        <v>1210</v>
      </c>
      <c r="MO116" s="593" t="s">
        <v>1211</v>
      </c>
      <c r="MP116" s="593" t="s">
        <v>1212</v>
      </c>
      <c r="MQ116" s="593" t="s">
        <v>1213</v>
      </c>
      <c r="MR116" s="593" t="s">
        <v>1214</v>
      </c>
      <c r="MS116" s="593" t="s">
        <v>1215</v>
      </c>
      <c r="MT116" s="593" t="s">
        <v>1216</v>
      </c>
      <c r="MU116" s="593" t="s">
        <v>1217</v>
      </c>
      <c r="MV116" s="593" t="s">
        <v>1218</v>
      </c>
      <c r="MW116" s="593" t="s">
        <v>1219</v>
      </c>
      <c r="MX116" s="593" t="s">
        <v>1220</v>
      </c>
      <c r="MY116" s="593" t="s">
        <v>1221</v>
      </c>
      <c r="MZ116" s="593" t="s">
        <v>1222</v>
      </c>
      <c r="NA116" s="593" t="s">
        <v>1223</v>
      </c>
      <c r="NB116" s="593" t="s">
        <v>1224</v>
      </c>
      <c r="NC116" s="593" t="s">
        <v>1225</v>
      </c>
      <c r="ND116" s="593" t="s">
        <v>1226</v>
      </c>
      <c r="NE116" s="593" t="s">
        <v>1227</v>
      </c>
      <c r="NF116" s="593" t="s">
        <v>1228</v>
      </c>
      <c r="NG116" s="593" t="s">
        <v>1229</v>
      </c>
      <c r="NH116" s="593" t="s">
        <v>1230</v>
      </c>
      <c r="NI116" s="593" t="s">
        <v>1231</v>
      </c>
      <c r="NJ116" s="593" t="s">
        <v>1232</v>
      </c>
      <c r="NK116" s="593" t="s">
        <v>1233</v>
      </c>
      <c r="NL116" s="593" t="s">
        <v>1234</v>
      </c>
      <c r="NM116" s="593" t="s">
        <v>1235</v>
      </c>
      <c r="NN116" s="593" t="s">
        <v>1236</v>
      </c>
      <c r="NO116" s="593" t="s">
        <v>1237</v>
      </c>
      <c r="NP116" s="593" t="s">
        <v>1238</v>
      </c>
      <c r="NQ116" s="593" t="s">
        <v>1239</v>
      </c>
      <c r="NR116" s="593" t="s">
        <v>1240</v>
      </c>
      <c r="NS116" s="593" t="s">
        <v>1241</v>
      </c>
      <c r="NT116" s="593" t="s">
        <v>1242</v>
      </c>
      <c r="NU116" s="593" t="s">
        <v>1243</v>
      </c>
      <c r="NV116" s="593" t="s">
        <v>1244</v>
      </c>
      <c r="NW116" s="593" t="s">
        <v>1245</v>
      </c>
      <c r="NX116" s="593" t="s">
        <v>1246</v>
      </c>
      <c r="NY116" s="593" t="s">
        <v>1247</v>
      </c>
      <c r="NZ116" s="593" t="s">
        <v>1248</v>
      </c>
      <c r="OA116" s="593" t="s">
        <v>1249</v>
      </c>
      <c r="OB116" s="593" t="s">
        <v>1250</v>
      </c>
      <c r="OC116" s="593" t="s">
        <v>1251</v>
      </c>
      <c r="OD116" s="593" t="s">
        <v>1252</v>
      </c>
      <c r="OE116" s="593" t="s">
        <v>1253</v>
      </c>
      <c r="OF116" s="593" t="s">
        <v>1254</v>
      </c>
      <c r="OG116" s="593" t="s">
        <v>1255</v>
      </c>
      <c r="OH116" s="593" t="s">
        <v>1256</v>
      </c>
      <c r="OI116" s="593" t="s">
        <v>1257</v>
      </c>
      <c r="OJ116" s="593" t="s">
        <v>1258</v>
      </c>
      <c r="OK116" s="593" t="s">
        <v>1259</v>
      </c>
      <c r="OL116" s="593" t="s">
        <v>1260</v>
      </c>
      <c r="OM116" s="593" t="s">
        <v>1261</v>
      </c>
      <c r="ON116" s="593" t="s">
        <v>1262</v>
      </c>
      <c r="OO116" s="593" t="s">
        <v>1263</v>
      </c>
      <c r="OP116" s="593" t="s">
        <v>1264</v>
      </c>
      <c r="OQ116" s="593" t="s">
        <v>1265</v>
      </c>
      <c r="OR116" s="593" t="s">
        <v>1266</v>
      </c>
      <c r="OS116" s="593" t="s">
        <v>1267</v>
      </c>
      <c r="OT116" s="593" t="s">
        <v>1268</v>
      </c>
      <c r="OU116" s="593" t="s">
        <v>1269</v>
      </c>
      <c r="OV116" s="593" t="s">
        <v>1270</v>
      </c>
      <c r="OW116" s="593" t="s">
        <v>1271</v>
      </c>
      <c r="OX116" s="593" t="s">
        <v>1272</v>
      </c>
      <c r="OY116" s="593" t="s">
        <v>1273</v>
      </c>
      <c r="OZ116" s="593" t="s">
        <v>1274</v>
      </c>
      <c r="PA116" s="593" t="s">
        <v>1275</v>
      </c>
      <c r="PB116" s="593" t="s">
        <v>1276</v>
      </c>
      <c r="PC116" s="593" t="s">
        <v>1277</v>
      </c>
      <c r="PD116" s="593" t="s">
        <v>1278</v>
      </c>
      <c r="PE116" s="593" t="s">
        <v>1279</v>
      </c>
      <c r="PF116" s="593" t="s">
        <v>1280</v>
      </c>
      <c r="PG116" s="593" t="s">
        <v>1281</v>
      </c>
      <c r="PH116" s="593" t="s">
        <v>1282</v>
      </c>
      <c r="PI116" s="593" t="s">
        <v>1283</v>
      </c>
      <c r="PJ116" s="593" t="s">
        <v>1284</v>
      </c>
      <c r="PK116" s="593" t="s">
        <v>1285</v>
      </c>
      <c r="PL116" s="593" t="s">
        <v>1286</v>
      </c>
      <c r="PM116" s="593" t="s">
        <v>1287</v>
      </c>
      <c r="PN116" s="593" t="s">
        <v>1288</v>
      </c>
      <c r="PO116" s="593" t="s">
        <v>1289</v>
      </c>
      <c r="PP116" s="593" t="s">
        <v>1290</v>
      </c>
      <c r="PQ116" s="593" t="s">
        <v>1291</v>
      </c>
      <c r="PR116" s="593" t="s">
        <v>1292</v>
      </c>
      <c r="PS116" s="593" t="s">
        <v>1293</v>
      </c>
      <c r="PT116" s="593" t="s">
        <v>1294</v>
      </c>
      <c r="PU116" s="593" t="s">
        <v>1295</v>
      </c>
      <c r="PV116" s="593" t="s">
        <v>1296</v>
      </c>
      <c r="PW116" s="593" t="s">
        <v>1297</v>
      </c>
      <c r="PX116" s="593" t="s">
        <v>1298</v>
      </c>
      <c r="PY116" s="593" t="s">
        <v>1299</v>
      </c>
      <c r="PZ116" s="593" t="s">
        <v>1300</v>
      </c>
      <c r="QA116" s="593" t="s">
        <v>1301</v>
      </c>
      <c r="QB116" s="593" t="s">
        <v>1302</v>
      </c>
      <c r="QC116" s="593" t="s">
        <v>1303</v>
      </c>
      <c r="QD116" s="593" t="s">
        <v>1304</v>
      </c>
      <c r="QE116" s="593" t="s">
        <v>1305</v>
      </c>
      <c r="QF116" s="593" t="s">
        <v>1306</v>
      </c>
      <c r="QG116" s="593" t="s">
        <v>1307</v>
      </c>
      <c r="QH116" s="593" t="s">
        <v>1308</v>
      </c>
      <c r="QI116" s="593" t="s">
        <v>1309</v>
      </c>
      <c r="QJ116" s="593" t="s">
        <v>1310</v>
      </c>
      <c r="QK116" s="593" t="s">
        <v>1311</v>
      </c>
      <c r="QL116" s="593" t="s">
        <v>1312</v>
      </c>
      <c r="QM116" s="593" t="s">
        <v>1313</v>
      </c>
      <c r="QN116" s="593" t="s">
        <v>1314</v>
      </c>
      <c r="QO116" s="593" t="s">
        <v>1315</v>
      </c>
      <c r="QP116" s="593" t="s">
        <v>1316</v>
      </c>
      <c r="QQ116" s="593" t="s">
        <v>1317</v>
      </c>
      <c r="QR116" s="593" t="s">
        <v>1318</v>
      </c>
      <c r="QS116" s="593" t="s">
        <v>1319</v>
      </c>
      <c r="QT116" s="593" t="s">
        <v>1320</v>
      </c>
      <c r="QU116" s="593" t="s">
        <v>1321</v>
      </c>
      <c r="QV116" s="593" t="s">
        <v>1322</v>
      </c>
      <c r="QW116" s="593" t="s">
        <v>1323</v>
      </c>
      <c r="QX116" s="593" t="s">
        <v>1324</v>
      </c>
      <c r="QY116" s="593" t="s">
        <v>1325</v>
      </c>
      <c r="QZ116" s="593" t="s">
        <v>1326</v>
      </c>
      <c r="RA116" s="593" t="s">
        <v>1327</v>
      </c>
      <c r="RB116" s="593" t="s">
        <v>1328</v>
      </c>
      <c r="RC116" s="593" t="s">
        <v>1329</v>
      </c>
      <c r="RD116" s="593" t="s">
        <v>1330</v>
      </c>
      <c r="RE116" s="593" t="s">
        <v>1331</v>
      </c>
      <c r="RF116" s="593" t="s">
        <v>1332</v>
      </c>
      <c r="RG116" s="593" t="s">
        <v>1333</v>
      </c>
      <c r="RH116" s="593" t="s">
        <v>1334</v>
      </c>
      <c r="RI116" s="593" t="s">
        <v>1335</v>
      </c>
      <c r="RJ116" s="593" t="s">
        <v>1336</v>
      </c>
      <c r="RK116" s="593" t="s">
        <v>1337</v>
      </c>
      <c r="RL116" s="593" t="s">
        <v>1338</v>
      </c>
      <c r="RM116" s="593" t="s">
        <v>1339</v>
      </c>
      <c r="RN116" s="593" t="s">
        <v>1340</v>
      </c>
      <c r="RO116" s="593" t="s">
        <v>1341</v>
      </c>
      <c r="RP116" s="593" t="s">
        <v>1342</v>
      </c>
      <c r="RQ116" s="593" t="s">
        <v>1343</v>
      </c>
      <c r="RR116" s="593" t="s">
        <v>1344</v>
      </c>
      <c r="RS116" s="593" t="s">
        <v>1345</v>
      </c>
      <c r="RT116" s="593" t="s">
        <v>1346</v>
      </c>
      <c r="RU116" s="593" t="s">
        <v>1347</v>
      </c>
      <c r="RV116" s="593" t="s">
        <v>1348</v>
      </c>
      <c r="RW116" s="593" t="s">
        <v>1349</v>
      </c>
      <c r="RX116" s="593" t="s">
        <v>1350</v>
      </c>
      <c r="RY116" s="593" t="s">
        <v>1351</v>
      </c>
      <c r="RZ116" s="593" t="s">
        <v>1352</v>
      </c>
      <c r="SA116" s="593" t="s">
        <v>1353</v>
      </c>
      <c r="SB116" s="593" t="s">
        <v>1354</v>
      </c>
      <c r="SC116" s="593" t="s">
        <v>1355</v>
      </c>
      <c r="SD116" s="593" t="s">
        <v>1356</v>
      </c>
      <c r="SE116" s="593" t="s">
        <v>1357</v>
      </c>
      <c r="SF116" s="593" t="s">
        <v>1358</v>
      </c>
      <c r="SG116" s="593" t="s">
        <v>1359</v>
      </c>
      <c r="SH116" s="593" t="s">
        <v>1360</v>
      </c>
      <c r="SI116" s="593" t="s">
        <v>1361</v>
      </c>
      <c r="SJ116" s="593" t="s">
        <v>1362</v>
      </c>
      <c r="SK116" s="593" t="s">
        <v>1363</v>
      </c>
      <c r="SL116" s="593" t="s">
        <v>1364</v>
      </c>
      <c r="SM116" s="593" t="s">
        <v>1365</v>
      </c>
      <c r="SN116" s="593" t="s">
        <v>1366</v>
      </c>
      <c r="SO116" s="593" t="s">
        <v>1367</v>
      </c>
      <c r="SP116" s="593" t="s">
        <v>1368</v>
      </c>
      <c r="SQ116" s="593" t="s">
        <v>1369</v>
      </c>
      <c r="SR116" s="593" t="s">
        <v>1370</v>
      </c>
      <c r="SS116" s="593" t="s">
        <v>1371</v>
      </c>
      <c r="ST116" s="593" t="s">
        <v>1372</v>
      </c>
      <c r="SU116" s="593" t="s">
        <v>1373</v>
      </c>
      <c r="SV116" s="593" t="s">
        <v>1374</v>
      </c>
      <c r="SW116" s="593" t="s">
        <v>1375</v>
      </c>
      <c r="SX116" s="593" t="s">
        <v>1376</v>
      </c>
      <c r="SY116" s="593" t="s">
        <v>1377</v>
      </c>
      <c r="SZ116" s="593" t="s">
        <v>1378</v>
      </c>
      <c r="TA116" s="593" t="s">
        <v>1379</v>
      </c>
      <c r="TB116" s="593" t="s">
        <v>1380</v>
      </c>
      <c r="TC116" s="593" t="s">
        <v>1381</v>
      </c>
      <c r="TD116" s="593" t="s">
        <v>1382</v>
      </c>
      <c r="TE116" s="593" t="s">
        <v>1383</v>
      </c>
      <c r="TF116" s="593" t="s">
        <v>1384</v>
      </c>
      <c r="TG116" s="593" t="s">
        <v>1385</v>
      </c>
      <c r="TH116" s="593" t="s">
        <v>1386</v>
      </c>
      <c r="TI116" s="593" t="s">
        <v>1387</v>
      </c>
      <c r="TJ116" s="593" t="s">
        <v>1388</v>
      </c>
      <c r="TK116" s="593" t="s">
        <v>1389</v>
      </c>
      <c r="TL116" s="593" t="s">
        <v>1390</v>
      </c>
      <c r="TM116" s="593" t="s">
        <v>1391</v>
      </c>
      <c r="TN116" s="593" t="s">
        <v>1392</v>
      </c>
      <c r="TO116" s="593" t="s">
        <v>1393</v>
      </c>
      <c r="TP116" s="593" t="s">
        <v>1394</v>
      </c>
      <c r="TQ116" s="593" t="s">
        <v>1395</v>
      </c>
      <c r="TR116" s="593" t="s">
        <v>1396</v>
      </c>
      <c r="TS116" s="593" t="s">
        <v>1397</v>
      </c>
      <c r="TT116" s="593" t="s">
        <v>1398</v>
      </c>
      <c r="TU116" s="593" t="s">
        <v>1399</v>
      </c>
      <c r="TV116" s="593" t="s">
        <v>1400</v>
      </c>
      <c r="TW116" s="593" t="s">
        <v>1401</v>
      </c>
      <c r="TX116" s="593" t="s">
        <v>1402</v>
      </c>
      <c r="TY116" s="600" t="s">
        <v>1403</v>
      </c>
    </row>
    <row r="117" spans="1:545" s="593" customFormat="1" x14ac:dyDescent="0.15">
      <c r="A117" s="602">
        <v>1</v>
      </c>
      <c r="B117" s="603">
        <v>0.28999999999999998</v>
      </c>
      <c r="C117" s="603">
        <v>0.28999999999999998</v>
      </c>
      <c r="D117" s="603">
        <v>0.28999999999999998</v>
      </c>
      <c r="E117" s="603">
        <v>0.28999999999999998</v>
      </c>
      <c r="F117" s="603">
        <v>0.33</v>
      </c>
      <c r="G117" s="603">
        <v>0.33</v>
      </c>
      <c r="H117" s="603">
        <v>0.31</v>
      </c>
      <c r="I117" s="603">
        <v>0.31</v>
      </c>
      <c r="J117" s="603">
        <v>0.31</v>
      </c>
      <c r="K117" s="603">
        <v>0.31</v>
      </c>
      <c r="L117" s="603"/>
      <c r="M117" s="603"/>
      <c r="N117" s="603" t="s">
        <v>1404</v>
      </c>
      <c r="O117" s="603"/>
      <c r="P117" s="603"/>
      <c r="Q117" s="603"/>
      <c r="R117" s="603"/>
      <c r="S117" s="603"/>
      <c r="T117" s="603"/>
      <c r="U117" s="603"/>
      <c r="V117" s="603"/>
      <c r="W117" s="603"/>
      <c r="X117" s="603"/>
      <c r="Y117" s="603"/>
      <c r="Z117" s="603">
        <v>0.28999999999999998</v>
      </c>
      <c r="AA117" s="603" t="s">
        <v>1405</v>
      </c>
      <c r="AB117" s="603"/>
      <c r="AC117" s="603"/>
      <c r="AD117" s="603"/>
      <c r="AE117" s="603"/>
      <c r="AF117" s="603"/>
      <c r="AG117" s="603"/>
      <c r="AH117" s="603"/>
      <c r="AI117" s="603"/>
      <c r="AJ117" s="603"/>
      <c r="AK117" s="603"/>
      <c r="AL117" s="603">
        <v>0.28999999999999998</v>
      </c>
      <c r="AM117" s="603">
        <v>0.28999999999999998</v>
      </c>
      <c r="AN117" s="603"/>
      <c r="AO117" s="603"/>
      <c r="AP117" s="603"/>
      <c r="AQ117" s="603"/>
      <c r="AR117" s="603"/>
      <c r="AS117" s="603"/>
      <c r="AT117" s="603"/>
      <c r="AU117" s="603"/>
      <c r="AV117" s="603"/>
      <c r="AW117" s="603"/>
      <c r="AX117" s="603">
        <v>0.28999999999999998</v>
      </c>
      <c r="AY117" s="603">
        <v>0.28999999999999998</v>
      </c>
      <c r="AZ117" s="603"/>
      <c r="BA117" s="603"/>
      <c r="BB117" s="603"/>
      <c r="BC117" s="603"/>
      <c r="BD117" s="603"/>
      <c r="BE117" s="603"/>
      <c r="BF117" s="603"/>
      <c r="BG117" s="603"/>
      <c r="BH117" s="603"/>
      <c r="BI117" s="603"/>
      <c r="BJ117" s="603">
        <v>0.28999999999999998</v>
      </c>
      <c r="BK117" s="603" t="s">
        <v>1406</v>
      </c>
      <c r="BL117" s="603"/>
      <c r="BM117" s="603"/>
      <c r="BN117" s="603"/>
      <c r="BO117" s="603"/>
      <c r="BP117" s="603"/>
      <c r="BQ117" s="603"/>
      <c r="BR117" s="603"/>
      <c r="BS117" s="603"/>
      <c r="BT117" s="603"/>
      <c r="BU117" s="603"/>
      <c r="BV117" s="603">
        <v>0.28999999999999998</v>
      </c>
      <c r="BW117" s="603"/>
      <c r="BX117" s="603"/>
      <c r="BY117" s="603"/>
      <c r="BZ117" s="603"/>
      <c r="CA117" s="603"/>
      <c r="CB117" s="603"/>
      <c r="CC117" s="603"/>
      <c r="CD117" s="603"/>
      <c r="CE117" s="603"/>
      <c r="CF117" s="603"/>
      <c r="CG117" s="603"/>
      <c r="CH117" s="603">
        <v>0.28999999999999998</v>
      </c>
      <c r="CI117" s="603">
        <v>0.28999999999999998</v>
      </c>
      <c r="CJ117" s="603"/>
      <c r="CK117" s="603"/>
      <c r="CL117" s="603"/>
      <c r="CM117" s="603"/>
      <c r="CN117" s="603"/>
      <c r="CO117" s="603"/>
      <c r="CP117" s="603"/>
      <c r="CQ117" s="603"/>
      <c r="CR117" s="603"/>
      <c r="CS117" s="603"/>
      <c r="CT117" s="603"/>
      <c r="CU117" s="603"/>
      <c r="CV117" s="603"/>
      <c r="CW117" s="603"/>
      <c r="CX117" s="603"/>
      <c r="CY117" s="603"/>
      <c r="CZ117" s="603"/>
      <c r="DA117" s="603"/>
      <c r="DB117" s="603"/>
      <c r="DC117" s="603"/>
      <c r="DD117" s="603"/>
      <c r="DE117" s="603"/>
      <c r="DF117" s="603">
        <v>0.28999999999999998</v>
      </c>
      <c r="DG117" s="603">
        <v>0.28999999999999998</v>
      </c>
      <c r="DH117" s="603">
        <v>0.28999999999999998</v>
      </c>
      <c r="DI117" s="603">
        <v>0.28999999999999998</v>
      </c>
      <c r="DJ117" s="603">
        <v>0.28999999999999998</v>
      </c>
      <c r="DK117" s="603">
        <v>0.28999999999999998</v>
      </c>
      <c r="DL117" s="603">
        <v>0.28999999999999998</v>
      </c>
      <c r="DM117" s="603">
        <v>0.28999999999999998</v>
      </c>
      <c r="DN117" s="603">
        <v>0.28999999999999998</v>
      </c>
      <c r="DO117" s="603">
        <v>0.28999999999999998</v>
      </c>
      <c r="DP117" s="603">
        <v>0.28999999999999998</v>
      </c>
      <c r="DQ117" s="603">
        <v>0.28999999999999998</v>
      </c>
      <c r="DR117" s="603">
        <v>0.28999999999999998</v>
      </c>
      <c r="DS117" s="603">
        <v>0.28999999999999998</v>
      </c>
      <c r="DT117" s="603">
        <v>0.28999999999999998</v>
      </c>
      <c r="DU117" s="603">
        <v>0.28999999999999998</v>
      </c>
      <c r="DV117" s="603">
        <v>0.31</v>
      </c>
      <c r="DW117" s="603">
        <v>0.31</v>
      </c>
      <c r="DX117" s="603">
        <v>0.31</v>
      </c>
      <c r="DY117" s="603">
        <v>0.31</v>
      </c>
      <c r="DZ117" s="603">
        <v>0.31</v>
      </c>
      <c r="EA117" s="603">
        <v>0.31</v>
      </c>
      <c r="EB117" s="603">
        <v>0.31</v>
      </c>
      <c r="EC117" s="603">
        <v>0.31</v>
      </c>
      <c r="ED117" s="603">
        <v>0.28999999999999998</v>
      </c>
      <c r="EE117" s="603">
        <v>0.28999999999999998</v>
      </c>
      <c r="EF117" s="603">
        <v>0.28999999999999998</v>
      </c>
      <c r="EG117" s="603">
        <v>0.28999999999999998</v>
      </c>
      <c r="EH117" s="603">
        <v>0.28999999999999998</v>
      </c>
      <c r="EI117" s="603">
        <v>0.28999999999999998</v>
      </c>
      <c r="EJ117" s="603">
        <v>0.28999999999999998</v>
      </c>
      <c r="EK117" s="603">
        <v>0.28999999999999998</v>
      </c>
      <c r="EL117" s="603">
        <v>0.28999999999999998</v>
      </c>
      <c r="EM117" s="603">
        <v>0.28999999999999998</v>
      </c>
      <c r="EN117" s="603">
        <v>0.31</v>
      </c>
      <c r="EO117" s="603">
        <v>0.31</v>
      </c>
      <c r="EP117" s="603">
        <v>0.31</v>
      </c>
      <c r="EQ117" s="603">
        <v>0.31</v>
      </c>
      <c r="ER117" s="603">
        <v>0.28999999999999998</v>
      </c>
      <c r="ES117" s="603">
        <v>0.28999999999999998</v>
      </c>
      <c r="ET117" s="603">
        <v>0.28999999999999998</v>
      </c>
      <c r="EU117" s="603">
        <v>0.28999999999999998</v>
      </c>
      <c r="EV117" s="603">
        <v>0.28999999999999998</v>
      </c>
      <c r="EW117" s="603">
        <v>0.28999999999999998</v>
      </c>
      <c r="EX117" s="603">
        <v>0.28999999999999998</v>
      </c>
      <c r="EY117" s="603">
        <v>0.28999999999999998</v>
      </c>
      <c r="EZ117" s="603">
        <v>0.31</v>
      </c>
      <c r="FA117" s="603">
        <v>0.31</v>
      </c>
      <c r="FB117" s="603">
        <v>0.31</v>
      </c>
      <c r="FC117" s="603">
        <v>0.31</v>
      </c>
      <c r="FD117" s="603">
        <v>0.28999999999999998</v>
      </c>
      <c r="FE117" s="603">
        <v>0.28999999999999998</v>
      </c>
      <c r="FF117" s="603">
        <v>0.28999999999999998</v>
      </c>
      <c r="FG117" s="603">
        <v>0.28999999999999998</v>
      </c>
      <c r="FH117" s="603">
        <v>0.28999999999999998</v>
      </c>
      <c r="FI117" s="603">
        <v>0.28999999999999998</v>
      </c>
      <c r="FJ117" s="603">
        <v>0.28999999999999998</v>
      </c>
      <c r="FK117" s="603">
        <v>0.28999999999999998</v>
      </c>
      <c r="FL117" s="593">
        <v>0.28999999999999998</v>
      </c>
      <c r="FM117" s="593">
        <v>0.28999999999999998</v>
      </c>
      <c r="FN117" s="593">
        <v>0.28999999999999998</v>
      </c>
      <c r="FO117" s="593">
        <v>0.28999999999999998</v>
      </c>
      <c r="FP117" s="593">
        <v>0.28999999999999998</v>
      </c>
      <c r="FQ117" s="593">
        <v>0.28999999999999998</v>
      </c>
      <c r="FR117" s="593">
        <v>0.28999999999999998</v>
      </c>
      <c r="FS117" s="593">
        <v>0.28999999999999998</v>
      </c>
      <c r="FT117" s="593">
        <v>0.28999999999999998</v>
      </c>
      <c r="FU117" s="593">
        <v>0.28999999999999998</v>
      </c>
      <c r="FV117" s="593">
        <v>0.28999999999999998</v>
      </c>
      <c r="FW117" s="593">
        <v>0.28999999999999998</v>
      </c>
      <c r="FX117" s="593">
        <v>0.28999999999999998</v>
      </c>
      <c r="FY117" s="593">
        <v>0.28999999999999998</v>
      </c>
      <c r="FZ117" s="593">
        <v>0.28999999999999998</v>
      </c>
      <c r="GA117" s="593">
        <v>0.28999999999999998</v>
      </c>
      <c r="GB117" s="593">
        <v>0.28999999999999998</v>
      </c>
      <c r="GC117" s="593">
        <v>0.28999999999999998</v>
      </c>
      <c r="GD117" s="593">
        <v>0.28999999999999998</v>
      </c>
      <c r="GE117" s="593">
        <v>0.28999999999999998</v>
      </c>
      <c r="GF117" s="593">
        <v>0.28999999999999998</v>
      </c>
      <c r="GG117" s="593">
        <v>0.28999999999999998</v>
      </c>
      <c r="GH117" s="593">
        <v>0.28999999999999998</v>
      </c>
      <c r="GI117" s="593">
        <v>0.28999999999999998</v>
      </c>
      <c r="GJ117" s="593">
        <v>0.31</v>
      </c>
      <c r="GK117" s="593">
        <v>0.31</v>
      </c>
      <c r="GL117" s="593">
        <v>0.31</v>
      </c>
      <c r="GM117" s="593">
        <v>0.31</v>
      </c>
      <c r="GN117" s="593">
        <v>0.28999999999999998</v>
      </c>
      <c r="GO117" s="593">
        <v>0.28999999999999998</v>
      </c>
      <c r="GP117" s="593">
        <v>0.31</v>
      </c>
      <c r="GQ117" s="593">
        <v>0.31</v>
      </c>
      <c r="GZ117" s="593">
        <v>0.28999999999999998</v>
      </c>
      <c r="HA117" s="593">
        <v>0.28999999999999998</v>
      </c>
      <c r="HB117" s="593">
        <v>0.3</v>
      </c>
      <c r="HC117" s="593">
        <v>0.3</v>
      </c>
      <c r="HD117" s="593">
        <v>0.3</v>
      </c>
      <c r="HE117" s="593">
        <v>0.3</v>
      </c>
      <c r="HF117" s="593">
        <v>0.31</v>
      </c>
      <c r="HG117" s="593">
        <v>0.31</v>
      </c>
      <c r="HH117" s="593">
        <v>0.31</v>
      </c>
      <c r="HI117" s="593">
        <v>0.31</v>
      </c>
      <c r="HJ117" s="593">
        <v>0.31</v>
      </c>
      <c r="HK117" s="593">
        <v>0.31</v>
      </c>
      <c r="HL117" s="593">
        <v>0.31</v>
      </c>
      <c r="HM117" s="593">
        <v>0.31</v>
      </c>
      <c r="HN117" s="593">
        <v>0.3</v>
      </c>
      <c r="HO117" s="593">
        <v>0.3</v>
      </c>
      <c r="HP117" s="593">
        <v>0.3</v>
      </c>
      <c r="HQ117" s="593">
        <v>0.3</v>
      </c>
      <c r="HR117" s="593">
        <v>0.31</v>
      </c>
      <c r="HS117" s="593">
        <v>0.31</v>
      </c>
      <c r="HT117" s="593">
        <v>0.31</v>
      </c>
      <c r="HU117" s="593">
        <v>0.31</v>
      </c>
      <c r="HX117" s="593">
        <v>0.28999999999999998</v>
      </c>
      <c r="HY117" s="593">
        <v>0.28999999999999998</v>
      </c>
      <c r="HZ117" s="593">
        <v>0.3</v>
      </c>
      <c r="IA117" s="593">
        <v>0.3</v>
      </c>
      <c r="IB117" s="593">
        <v>0.28999999999999998</v>
      </c>
      <c r="IC117" s="593">
        <v>0.28999999999999998</v>
      </c>
      <c r="ID117" s="593">
        <v>0.31</v>
      </c>
      <c r="IE117" s="593">
        <v>0.31</v>
      </c>
      <c r="IJ117" s="593">
        <v>2.29</v>
      </c>
      <c r="IK117" s="593">
        <v>2.29</v>
      </c>
      <c r="IL117" s="593">
        <v>0.5</v>
      </c>
      <c r="IM117" s="593">
        <v>0.5</v>
      </c>
      <c r="IN117" s="593">
        <v>0.34</v>
      </c>
      <c r="IO117" s="593">
        <v>0.34</v>
      </c>
      <c r="IP117" s="593">
        <v>0.34</v>
      </c>
      <c r="IQ117" s="593">
        <v>0.34</v>
      </c>
      <c r="IV117" s="593">
        <v>2.29</v>
      </c>
      <c r="IW117" s="593">
        <v>2.29</v>
      </c>
      <c r="IX117" s="593">
        <v>0.5</v>
      </c>
      <c r="IY117" s="593">
        <v>0.5</v>
      </c>
      <c r="IZ117" s="593">
        <v>0.34</v>
      </c>
      <c r="JA117" s="593">
        <v>0.34</v>
      </c>
      <c r="JB117" s="593">
        <v>0.34</v>
      </c>
      <c r="JC117" s="593">
        <v>0.34</v>
      </c>
      <c r="JH117" s="593">
        <v>0.28999999999999998</v>
      </c>
      <c r="JI117" s="593">
        <v>0.28999999999999998</v>
      </c>
      <c r="JJ117" s="593">
        <v>0.43</v>
      </c>
      <c r="JK117" s="593">
        <v>0.43</v>
      </c>
      <c r="JL117" s="593">
        <v>0.43</v>
      </c>
      <c r="JM117" s="593">
        <v>0.43</v>
      </c>
      <c r="JN117" s="593">
        <v>0.33</v>
      </c>
      <c r="JO117" s="593">
        <v>0.33</v>
      </c>
      <c r="JP117" s="593">
        <v>0.33</v>
      </c>
      <c r="JQ117" s="593">
        <v>0.33</v>
      </c>
      <c r="JT117" s="593">
        <v>0.28999999999999998</v>
      </c>
      <c r="JU117" s="593">
        <v>0.28999999999999998</v>
      </c>
      <c r="JV117" s="593">
        <v>0.28999999999999998</v>
      </c>
      <c r="JW117" s="593">
        <v>0.28999999999999998</v>
      </c>
      <c r="JX117" s="593">
        <v>0.28999999999999998</v>
      </c>
      <c r="JY117" s="593">
        <v>0.28999999999999998</v>
      </c>
      <c r="KF117" s="593">
        <v>0.28999999999999998</v>
      </c>
      <c r="KG117" s="593">
        <v>0.28999999999999998</v>
      </c>
      <c r="KH117" s="593">
        <v>0.28999999999999998</v>
      </c>
      <c r="KI117" s="593">
        <v>0.28999999999999998</v>
      </c>
      <c r="KJ117" s="593">
        <v>0.28999999999999998</v>
      </c>
      <c r="KK117" s="593">
        <v>0.28999999999999998</v>
      </c>
      <c r="KR117" s="593">
        <v>0.28999999999999998</v>
      </c>
      <c r="KS117" s="593">
        <v>0.28999999999999998</v>
      </c>
      <c r="KT117" s="593">
        <v>0.28999999999999998</v>
      </c>
      <c r="KU117" s="593">
        <v>0.28999999999999998</v>
      </c>
      <c r="KV117" s="593">
        <v>0.31</v>
      </c>
      <c r="KW117" s="593">
        <v>0.31</v>
      </c>
      <c r="LD117" s="593">
        <v>0.31</v>
      </c>
      <c r="LE117" s="593">
        <v>0.31</v>
      </c>
      <c r="LF117" s="593">
        <v>0.31</v>
      </c>
      <c r="LG117" s="593">
        <v>0.31</v>
      </c>
      <c r="LH117" s="593">
        <v>0.26</v>
      </c>
      <c r="LI117" s="593">
        <v>0.26</v>
      </c>
      <c r="LP117" s="593">
        <v>0.28999999999999998</v>
      </c>
      <c r="LQ117" s="593">
        <v>0.28999999999999998</v>
      </c>
      <c r="LR117" s="593">
        <v>0.28999999999999998</v>
      </c>
      <c r="LS117" s="593">
        <v>0.28999999999999998</v>
      </c>
      <c r="LT117" s="593">
        <v>0.31</v>
      </c>
      <c r="LU117" s="593">
        <v>0.31</v>
      </c>
      <c r="MB117" s="593">
        <v>0.28999999999999998</v>
      </c>
      <c r="MC117" s="593">
        <v>0.28999999999999998</v>
      </c>
      <c r="MD117" s="593">
        <v>0.28999999999999998</v>
      </c>
      <c r="ME117" s="593">
        <v>0.28999999999999998</v>
      </c>
      <c r="MF117" s="593">
        <v>0.28999999999999998</v>
      </c>
      <c r="MG117" s="593">
        <v>0.28999999999999998</v>
      </c>
      <c r="MH117" s="593">
        <v>0.28999999999999998</v>
      </c>
      <c r="MI117" s="593">
        <v>0.28999999999999998</v>
      </c>
      <c r="MJ117" s="593">
        <v>0.31</v>
      </c>
      <c r="MK117" s="593">
        <v>0.31</v>
      </c>
      <c r="ML117" s="593">
        <v>0.31</v>
      </c>
      <c r="MM117" s="593">
        <v>0.28999999999999998</v>
      </c>
      <c r="MN117" s="593">
        <v>0.28999999999999998</v>
      </c>
      <c r="MO117" s="593">
        <v>0.28999999999999998</v>
      </c>
      <c r="MP117" s="593">
        <v>0.28999999999999998</v>
      </c>
      <c r="MQ117" s="593">
        <v>0.28999999999999998</v>
      </c>
      <c r="MR117" s="593">
        <v>0.28999999999999998</v>
      </c>
      <c r="MS117" s="593">
        <v>0.28999999999999998</v>
      </c>
      <c r="MT117" s="593">
        <v>0.31</v>
      </c>
      <c r="MU117" s="593">
        <v>0.31</v>
      </c>
      <c r="MV117" s="593">
        <v>0.31</v>
      </c>
      <c r="MW117" s="593">
        <v>0.31</v>
      </c>
      <c r="MX117" s="593">
        <v>0.31</v>
      </c>
      <c r="MY117" s="593">
        <v>0.31</v>
      </c>
      <c r="MZ117" s="593">
        <v>0.28999999999999998</v>
      </c>
      <c r="NA117" s="593">
        <v>0.28999999999999998</v>
      </c>
      <c r="NB117" s="593">
        <v>0.3</v>
      </c>
      <c r="NC117" s="593">
        <v>0.3</v>
      </c>
      <c r="ND117" s="593">
        <v>0.3</v>
      </c>
      <c r="NE117" s="593">
        <v>0.3</v>
      </c>
      <c r="NF117" s="604">
        <f>AVERAGE(NB117,ND117)</f>
        <v>0.3</v>
      </c>
      <c r="NG117" s="604">
        <f>AVERAGE(NC117,NE117)</f>
        <v>0.3</v>
      </c>
      <c r="NH117" s="593">
        <v>0.31</v>
      </c>
      <c r="NI117" s="593">
        <v>0.31</v>
      </c>
      <c r="NL117" s="593">
        <v>0.28999999999999998</v>
      </c>
      <c r="NM117" s="593">
        <v>0.28999999999999998</v>
      </c>
      <c r="NN117" s="593">
        <v>0.3</v>
      </c>
      <c r="NO117" s="593">
        <v>0.3</v>
      </c>
      <c r="NP117" s="593">
        <v>0.3</v>
      </c>
      <c r="NQ117" s="593">
        <v>0.3</v>
      </c>
      <c r="NR117" s="593">
        <v>0.3</v>
      </c>
      <c r="NS117" s="593">
        <v>0.3</v>
      </c>
      <c r="NT117" s="593">
        <v>0.31</v>
      </c>
      <c r="NU117" s="593">
        <v>0.31</v>
      </c>
      <c r="NX117" s="593">
        <v>0.28999999999999998</v>
      </c>
      <c r="NY117" s="593">
        <v>0.28999999999999998</v>
      </c>
      <c r="NZ117" s="593">
        <v>0.31</v>
      </c>
      <c r="OA117" s="593">
        <v>0.31</v>
      </c>
      <c r="OB117" s="593">
        <v>0.31</v>
      </c>
      <c r="OC117" s="593">
        <v>0.31</v>
      </c>
      <c r="OD117" s="593">
        <v>0.32</v>
      </c>
      <c r="OE117" s="593">
        <v>0.32</v>
      </c>
      <c r="OJ117" s="593">
        <v>0.28999999999999998</v>
      </c>
      <c r="OK117" s="593">
        <v>0.28999999999999998</v>
      </c>
      <c r="OL117" s="593">
        <v>0.36</v>
      </c>
      <c r="OM117" s="593">
        <v>0.36</v>
      </c>
      <c r="ON117" s="593">
        <v>0.36</v>
      </c>
      <c r="OO117" s="593">
        <v>0.36</v>
      </c>
      <c r="OP117" s="593">
        <v>0.28999999999999998</v>
      </c>
      <c r="OQ117" s="593">
        <v>0.28999999999999998</v>
      </c>
      <c r="OR117" s="593">
        <v>0.31</v>
      </c>
      <c r="OS117" s="593">
        <v>0.31</v>
      </c>
      <c r="OV117" s="593">
        <v>0.28999999999999998</v>
      </c>
      <c r="OW117" s="593">
        <v>0.28999999999999998</v>
      </c>
      <c r="OX117" s="593">
        <v>0.28999999999999998</v>
      </c>
      <c r="OY117" s="593">
        <v>0.28999999999999998</v>
      </c>
      <c r="OZ117" s="593">
        <v>0.28999999999999998</v>
      </c>
      <c r="PA117" s="593">
        <v>0.28999999999999998</v>
      </c>
      <c r="PB117" s="593">
        <v>0.28999999999999998</v>
      </c>
      <c r="PC117" s="593">
        <v>0.28999999999999998</v>
      </c>
      <c r="PD117" s="593">
        <v>0.31</v>
      </c>
      <c r="PE117" s="593">
        <v>0.31</v>
      </c>
      <c r="PH117" s="593">
        <v>0.28999999999999998</v>
      </c>
      <c r="PI117" s="593">
        <v>0.28999999999999998</v>
      </c>
      <c r="PJ117" s="593">
        <v>0.28999999999999998</v>
      </c>
      <c r="PK117" s="593">
        <v>0.28999999999999998</v>
      </c>
      <c r="PL117" s="593">
        <v>0.28999999999999998</v>
      </c>
      <c r="PM117" s="593">
        <v>0.28999999999999998</v>
      </c>
      <c r="PN117" s="593">
        <v>0.28999999999999998</v>
      </c>
      <c r="PO117" s="593">
        <v>0.28999999999999998</v>
      </c>
      <c r="PP117" s="593">
        <v>0.31</v>
      </c>
      <c r="PQ117" s="593">
        <v>0.31</v>
      </c>
      <c r="PT117" s="593">
        <v>0.28999999999999998</v>
      </c>
      <c r="PU117" s="593">
        <v>0.28999999999999998</v>
      </c>
      <c r="PV117" s="593">
        <v>0.31</v>
      </c>
      <c r="PW117" s="593">
        <v>0.31</v>
      </c>
      <c r="PX117" s="593">
        <v>0.28999999999999998</v>
      </c>
      <c r="PY117" s="593">
        <v>0.28999999999999998</v>
      </c>
      <c r="PZ117" s="593">
        <v>0.28999999999999998</v>
      </c>
      <c r="QA117" s="593">
        <v>0.28999999999999998</v>
      </c>
      <c r="QB117" s="593">
        <v>0.28999999999999998</v>
      </c>
      <c r="QC117" s="593">
        <v>0.28999999999999998</v>
      </c>
      <c r="QD117" s="593">
        <v>0.31</v>
      </c>
      <c r="QE117" s="593">
        <v>0.31</v>
      </c>
      <c r="QF117" s="593">
        <v>0.28999999999999998</v>
      </c>
      <c r="QG117" s="593">
        <v>0.28999999999999998</v>
      </c>
      <c r="QH117" s="593">
        <v>0.31</v>
      </c>
      <c r="QI117" s="593">
        <v>0.31</v>
      </c>
      <c r="QJ117" s="593">
        <v>0.28999999999999998</v>
      </c>
      <c r="QK117" s="593">
        <v>0.28999999999999998</v>
      </c>
      <c r="QL117" s="593">
        <v>0.28999999999999998</v>
      </c>
      <c r="QM117" s="593">
        <v>0.28999999999999998</v>
      </c>
      <c r="QN117" s="593">
        <v>0.28999999999999998</v>
      </c>
      <c r="QO117" s="593">
        <v>0.28999999999999998</v>
      </c>
      <c r="QP117" s="593">
        <v>0.31</v>
      </c>
      <c r="QQ117" s="593">
        <v>0.31</v>
      </c>
      <c r="QR117" s="593">
        <v>0.28999999999999998</v>
      </c>
      <c r="QS117" s="593">
        <v>0.28999999999999998</v>
      </c>
      <c r="QT117" s="593">
        <v>0.31</v>
      </c>
      <c r="QU117" s="593">
        <v>0.31</v>
      </c>
      <c r="QV117" s="593">
        <v>0.28999999999999998</v>
      </c>
      <c r="QW117" s="593">
        <v>0.28999999999999998</v>
      </c>
      <c r="QX117" s="593">
        <v>0.28999999999999998</v>
      </c>
      <c r="QY117" s="593">
        <v>0.28999999999999998</v>
      </c>
      <c r="QZ117" s="593">
        <v>0.28999999999999998</v>
      </c>
      <c r="RA117" s="593">
        <v>0.28999999999999998</v>
      </c>
      <c r="RB117" s="593">
        <v>0.31</v>
      </c>
      <c r="RC117" s="593">
        <v>0.31</v>
      </c>
      <c r="RD117" s="593">
        <v>0.28999999999999998</v>
      </c>
      <c r="RE117" s="593">
        <v>0.28999999999999998</v>
      </c>
      <c r="RF117" s="593">
        <v>0.31</v>
      </c>
      <c r="RG117" s="593">
        <v>0.31</v>
      </c>
      <c r="RH117" s="593">
        <v>0.28999999999999998</v>
      </c>
      <c r="RI117" s="593">
        <v>0.28999999999999998</v>
      </c>
      <c r="RJ117" s="593">
        <v>0.28999999999999998</v>
      </c>
      <c r="RK117" s="593">
        <v>0.28999999999999998</v>
      </c>
      <c r="RL117" s="593">
        <v>0.28999999999999998</v>
      </c>
      <c r="RM117" s="593">
        <v>0.28999999999999998</v>
      </c>
      <c r="RN117" s="593">
        <v>0.31</v>
      </c>
      <c r="RO117" s="593">
        <v>0.31</v>
      </c>
      <c r="RP117" s="593">
        <v>0.28999999999999998</v>
      </c>
      <c r="RQ117" s="593">
        <v>0.28999999999999998</v>
      </c>
      <c r="RR117" s="593">
        <v>0.31</v>
      </c>
      <c r="RS117" s="593">
        <v>0.31</v>
      </c>
      <c r="RT117" s="593">
        <v>0.28999999999999998</v>
      </c>
      <c r="RU117" s="593">
        <v>0.28999999999999998</v>
      </c>
      <c r="RV117" s="593">
        <v>0.28999999999999998</v>
      </c>
      <c r="RW117" s="593">
        <v>0.28999999999999998</v>
      </c>
      <c r="RX117" s="593">
        <v>0.28999999999999998</v>
      </c>
      <c r="RY117" s="593">
        <v>0.28999999999999998</v>
      </c>
      <c r="RZ117" s="593">
        <v>0.31</v>
      </c>
      <c r="SA117" s="593">
        <v>0.31</v>
      </c>
      <c r="SB117" s="593">
        <v>0.28999999999999998</v>
      </c>
      <c r="SC117" s="593">
        <v>0.28999999999999998</v>
      </c>
      <c r="SD117" s="593">
        <v>0.31</v>
      </c>
      <c r="SE117" s="593">
        <v>0.31</v>
      </c>
      <c r="SF117" s="593">
        <v>0.28999999999999998</v>
      </c>
      <c r="SG117" s="593">
        <v>0.28999999999999998</v>
      </c>
      <c r="SH117" s="593">
        <v>0.28999999999999998</v>
      </c>
      <c r="SI117" s="593">
        <v>0.28999999999999998</v>
      </c>
      <c r="SJ117" s="593">
        <v>0.28999999999999998</v>
      </c>
      <c r="SK117" s="593">
        <v>0.28999999999999998</v>
      </c>
      <c r="SL117" s="593">
        <v>0.31</v>
      </c>
      <c r="SM117" s="593">
        <v>0.31</v>
      </c>
      <c r="SN117" s="593">
        <v>0.28999999999999998</v>
      </c>
      <c r="SO117" s="593">
        <v>0.28999999999999998</v>
      </c>
      <c r="SZ117" s="593">
        <v>0.28999999999999998</v>
      </c>
      <c r="TA117" s="593">
        <v>0.28999999999999998</v>
      </c>
      <c r="TX117" s="593">
        <v>0.28999999999999998</v>
      </c>
      <c r="TY117" s="600">
        <v>0.28999999999999998</v>
      </c>
    </row>
    <row r="118" spans="1:545" s="593" customFormat="1" x14ac:dyDescent="0.15">
      <c r="A118" s="602">
        <v>2</v>
      </c>
      <c r="B118" s="603">
        <v>0.34</v>
      </c>
      <c r="C118" s="603">
        <v>0.34</v>
      </c>
      <c r="D118" s="603">
        <v>0.7</v>
      </c>
      <c r="E118" s="603">
        <v>0.7</v>
      </c>
      <c r="F118" s="603">
        <v>0.56999999999999995</v>
      </c>
      <c r="G118" s="603">
        <v>0.56999999999999995</v>
      </c>
      <c r="H118" s="603">
        <v>0.35</v>
      </c>
      <c r="I118" s="603">
        <v>0.35</v>
      </c>
      <c r="J118" s="603">
        <v>0.43</v>
      </c>
      <c r="K118" s="603">
        <v>0.43</v>
      </c>
      <c r="L118" s="603"/>
      <c r="M118" s="603"/>
      <c r="N118" s="603"/>
      <c r="O118" s="603"/>
      <c r="P118" s="603"/>
      <c r="Q118" s="603"/>
      <c r="R118" s="603"/>
      <c r="S118" s="603"/>
      <c r="T118" s="603"/>
      <c r="U118" s="603"/>
      <c r="V118" s="603"/>
      <c r="W118" s="603"/>
      <c r="X118" s="603"/>
      <c r="Y118" s="603"/>
      <c r="Z118" s="603">
        <v>0.3</v>
      </c>
      <c r="AA118" s="603"/>
      <c r="AB118" s="603"/>
      <c r="AC118" s="603"/>
      <c r="AD118" s="603"/>
      <c r="AE118" s="603"/>
      <c r="AF118" s="603"/>
      <c r="AG118" s="603"/>
      <c r="AH118" s="603"/>
      <c r="AI118" s="603"/>
      <c r="AJ118" s="603"/>
      <c r="AK118" s="603"/>
      <c r="AL118" s="603">
        <v>0.32</v>
      </c>
      <c r="AM118" s="603">
        <v>0.31</v>
      </c>
      <c r="AN118" s="603"/>
      <c r="AO118" s="603"/>
      <c r="AP118" s="603"/>
      <c r="AQ118" s="603"/>
      <c r="AR118" s="603"/>
      <c r="AS118" s="603"/>
      <c r="AT118" s="603"/>
      <c r="AU118" s="603"/>
      <c r="AV118" s="603"/>
      <c r="AW118" s="603"/>
      <c r="AX118" s="603">
        <v>0.32</v>
      </c>
      <c r="AY118" s="603">
        <v>0.32</v>
      </c>
      <c r="AZ118" s="603"/>
      <c r="BA118" s="603"/>
      <c r="BB118" s="603"/>
      <c r="BC118" s="603"/>
      <c r="BD118" s="603"/>
      <c r="BE118" s="603"/>
      <c r="BF118" s="603"/>
      <c r="BG118" s="603"/>
      <c r="BH118" s="603"/>
      <c r="BI118" s="603"/>
      <c r="BJ118" s="603">
        <v>0.31</v>
      </c>
      <c r="BK118" s="603"/>
      <c r="BL118" s="603"/>
      <c r="BM118" s="603"/>
      <c r="BN118" s="603"/>
      <c r="BO118" s="603"/>
      <c r="BP118" s="603"/>
      <c r="BQ118" s="603"/>
      <c r="BR118" s="603"/>
      <c r="BS118" s="603"/>
      <c r="BT118" s="603"/>
      <c r="BU118" s="603"/>
      <c r="BV118" s="603">
        <v>0.3</v>
      </c>
      <c r="BW118" s="603"/>
      <c r="BX118" s="603"/>
      <c r="BY118" s="603"/>
      <c r="BZ118" s="603"/>
      <c r="CA118" s="603"/>
      <c r="CB118" s="603"/>
      <c r="CC118" s="603"/>
      <c r="CD118" s="603"/>
      <c r="CE118" s="603"/>
      <c r="CF118" s="603"/>
      <c r="CG118" s="603"/>
      <c r="CH118" s="603">
        <v>0.31</v>
      </c>
      <c r="CI118" s="603">
        <v>0.31</v>
      </c>
      <c r="CJ118" s="603"/>
      <c r="CK118" s="603"/>
      <c r="CL118" s="603"/>
      <c r="CM118" s="603"/>
      <c r="CN118" s="603"/>
      <c r="CO118" s="603"/>
      <c r="CP118" s="603"/>
      <c r="CQ118" s="603"/>
      <c r="CR118" s="603"/>
      <c r="CS118" s="603"/>
      <c r="CT118" s="603"/>
      <c r="CU118" s="603"/>
      <c r="CV118" s="603"/>
      <c r="CW118" s="603"/>
      <c r="CX118" s="603"/>
      <c r="CY118" s="603"/>
      <c r="CZ118" s="603"/>
      <c r="DA118" s="603"/>
      <c r="DB118" s="603"/>
      <c r="DC118" s="603"/>
      <c r="DD118" s="603"/>
      <c r="DE118" s="603"/>
      <c r="DF118" s="603">
        <v>0.43</v>
      </c>
      <c r="DG118" s="603">
        <v>0.43</v>
      </c>
      <c r="DH118" s="603">
        <v>0.59</v>
      </c>
      <c r="DI118" s="603">
        <v>0.44</v>
      </c>
      <c r="DJ118" s="603">
        <v>0.33999999999999997</v>
      </c>
      <c r="DK118" s="603">
        <v>0.34</v>
      </c>
      <c r="DL118" s="603">
        <v>0.34</v>
      </c>
      <c r="DM118" s="603">
        <v>0.34</v>
      </c>
      <c r="DN118" s="603">
        <v>0.34</v>
      </c>
      <c r="DO118" s="603">
        <v>0.34</v>
      </c>
      <c r="DP118" s="603">
        <v>0.34</v>
      </c>
      <c r="DQ118" s="603">
        <v>0.34</v>
      </c>
      <c r="DR118" s="603">
        <v>0.34</v>
      </c>
      <c r="DS118" s="603">
        <v>0.34</v>
      </c>
      <c r="DT118" s="603">
        <v>0.34</v>
      </c>
      <c r="DU118" s="603">
        <v>0.34</v>
      </c>
      <c r="DV118" s="603">
        <v>0.37</v>
      </c>
      <c r="DW118" s="603">
        <v>0.36</v>
      </c>
      <c r="DX118" s="603">
        <v>0.37</v>
      </c>
      <c r="DY118" s="603">
        <v>0.37</v>
      </c>
      <c r="DZ118" s="603">
        <v>0.36</v>
      </c>
      <c r="EA118" s="603">
        <v>0.36</v>
      </c>
      <c r="EB118" s="603">
        <v>0.47</v>
      </c>
      <c r="EC118" s="603">
        <v>0.47</v>
      </c>
      <c r="ED118" s="603">
        <v>0.37</v>
      </c>
      <c r="EE118" s="603">
        <v>0.36</v>
      </c>
      <c r="EF118" s="603">
        <v>0.36</v>
      </c>
      <c r="EG118" s="603">
        <v>0.36</v>
      </c>
      <c r="EH118" s="603">
        <v>0.36</v>
      </c>
      <c r="EI118" s="603">
        <v>0.36</v>
      </c>
      <c r="EJ118" s="603">
        <v>0.4</v>
      </c>
      <c r="EK118" s="603">
        <v>0.4</v>
      </c>
      <c r="EL118" s="603">
        <v>0.4</v>
      </c>
      <c r="EM118" s="603">
        <v>0.42</v>
      </c>
      <c r="EN118" s="603">
        <v>0.34</v>
      </c>
      <c r="EO118" s="603">
        <v>0.34</v>
      </c>
      <c r="EP118" s="603">
        <v>0.35</v>
      </c>
      <c r="EQ118" s="603">
        <v>0.35</v>
      </c>
      <c r="ER118" s="603">
        <v>0.36</v>
      </c>
      <c r="ES118" s="603">
        <v>0.43</v>
      </c>
      <c r="ET118" s="603">
        <v>0.49</v>
      </c>
      <c r="EU118" s="603">
        <v>0.49</v>
      </c>
      <c r="EV118" s="603">
        <v>0.49</v>
      </c>
      <c r="EW118" s="603">
        <v>0.49</v>
      </c>
      <c r="EX118" s="603">
        <v>0.49</v>
      </c>
      <c r="EY118" s="603">
        <v>0.31</v>
      </c>
      <c r="EZ118" s="603">
        <v>0.32</v>
      </c>
      <c r="FA118" s="603">
        <v>0.32</v>
      </c>
      <c r="FB118" s="603">
        <v>0.32</v>
      </c>
      <c r="FC118" s="603">
        <v>0.32</v>
      </c>
      <c r="FD118" s="603">
        <v>0.33</v>
      </c>
      <c r="FE118" s="603">
        <v>0.33</v>
      </c>
      <c r="FF118" s="603">
        <v>0.33</v>
      </c>
      <c r="FG118" s="603">
        <v>0.33</v>
      </c>
      <c r="FH118" s="603">
        <v>0.33</v>
      </c>
      <c r="FI118" s="603">
        <v>0.33</v>
      </c>
      <c r="FJ118" s="603">
        <v>0.3</v>
      </c>
      <c r="FK118" s="603">
        <v>0.3</v>
      </c>
      <c r="FL118" s="593">
        <v>0.3</v>
      </c>
      <c r="FM118" s="593">
        <v>0.3</v>
      </c>
      <c r="FN118" s="593">
        <v>0.28999999999999998</v>
      </c>
      <c r="FO118" s="593">
        <v>0.28999999999999998</v>
      </c>
      <c r="FP118" s="593">
        <v>0.34</v>
      </c>
      <c r="FQ118" s="593">
        <v>0.34</v>
      </c>
      <c r="FR118" s="593">
        <v>0.34</v>
      </c>
      <c r="FS118" s="593">
        <v>0.34</v>
      </c>
      <c r="FT118" s="593">
        <v>0.36</v>
      </c>
      <c r="FU118" s="593">
        <v>0.36</v>
      </c>
      <c r="FV118" s="593">
        <v>0.36</v>
      </c>
      <c r="FW118" s="593">
        <v>0.36</v>
      </c>
      <c r="FX118" s="593">
        <v>0.36</v>
      </c>
      <c r="FY118" s="593">
        <v>0.36</v>
      </c>
      <c r="FZ118" s="593">
        <v>0.36</v>
      </c>
      <c r="GA118" s="593">
        <v>0.36</v>
      </c>
      <c r="GB118" s="593">
        <v>0.33</v>
      </c>
      <c r="GC118" s="593">
        <v>0.33</v>
      </c>
      <c r="GD118" s="593">
        <v>0.3</v>
      </c>
      <c r="GE118" s="593">
        <v>0.3</v>
      </c>
      <c r="GF118" s="593">
        <v>0.34</v>
      </c>
      <c r="GG118" s="593">
        <v>0.34</v>
      </c>
      <c r="GH118" s="593">
        <v>0.3</v>
      </c>
      <c r="GI118" s="593">
        <v>0.3</v>
      </c>
      <c r="GJ118" s="593">
        <v>0.31</v>
      </c>
      <c r="GK118" s="593">
        <v>0.31</v>
      </c>
      <c r="GL118" s="593">
        <v>0.31</v>
      </c>
      <c r="GM118" s="593">
        <v>0.31</v>
      </c>
      <c r="GN118" s="593">
        <v>0.3</v>
      </c>
      <c r="GO118" s="593">
        <v>0.3</v>
      </c>
      <c r="GP118" s="593">
        <v>0.31</v>
      </c>
      <c r="GQ118" s="593">
        <v>0.31</v>
      </c>
      <c r="GZ118" s="593">
        <v>0.35</v>
      </c>
      <c r="HA118" s="593">
        <v>0.35</v>
      </c>
      <c r="HB118" s="593">
        <v>0.56999999999999995</v>
      </c>
      <c r="HC118" s="593">
        <v>0.56999999999999995</v>
      </c>
      <c r="HD118" s="593">
        <v>0.56999999999999995</v>
      </c>
      <c r="HE118" s="593">
        <v>0.56999999999999995</v>
      </c>
      <c r="HF118" s="593">
        <v>0.41</v>
      </c>
      <c r="HG118" s="593">
        <v>0.41</v>
      </c>
      <c r="HH118" s="593">
        <v>0.41</v>
      </c>
      <c r="HI118" s="593">
        <v>0.41</v>
      </c>
      <c r="HJ118" s="593">
        <v>0.41</v>
      </c>
      <c r="HK118" s="593">
        <v>0.41</v>
      </c>
      <c r="HL118" s="593">
        <v>0.43</v>
      </c>
      <c r="HM118" s="593">
        <v>0.43</v>
      </c>
      <c r="HN118" s="593">
        <v>0.4</v>
      </c>
      <c r="HO118" s="593">
        <v>0.4</v>
      </c>
      <c r="HP118" s="593">
        <v>0.4</v>
      </c>
      <c r="HQ118" s="593">
        <v>0.4</v>
      </c>
      <c r="HR118" s="593">
        <v>0.47</v>
      </c>
      <c r="HS118" s="593">
        <v>0.47</v>
      </c>
      <c r="HT118" s="593">
        <v>0.47</v>
      </c>
      <c r="HU118" s="593">
        <v>0.47</v>
      </c>
      <c r="HX118" s="593">
        <v>0.35</v>
      </c>
      <c r="HY118" s="593">
        <v>0.35</v>
      </c>
      <c r="HZ118" s="593">
        <v>0.53</v>
      </c>
      <c r="IA118" s="593">
        <v>0.53</v>
      </c>
      <c r="IB118" s="593">
        <v>0.39</v>
      </c>
      <c r="IC118" s="593">
        <v>0.39</v>
      </c>
      <c r="ID118" s="593">
        <v>0.4</v>
      </c>
      <c r="IE118" s="593">
        <v>0.4</v>
      </c>
      <c r="IJ118" s="593">
        <v>4.47</v>
      </c>
      <c r="IK118" s="593">
        <v>4.47</v>
      </c>
      <c r="IL118" s="593">
        <v>2.78</v>
      </c>
      <c r="IM118" s="593">
        <v>2.78</v>
      </c>
      <c r="IN118" s="593">
        <v>1.2</v>
      </c>
      <c r="IO118" s="593">
        <v>1.2</v>
      </c>
      <c r="IP118" s="593">
        <v>1.2</v>
      </c>
      <c r="IQ118" s="593">
        <v>1.2</v>
      </c>
      <c r="IV118" s="593">
        <v>4.47</v>
      </c>
      <c r="IW118" s="593">
        <v>4.47</v>
      </c>
      <c r="IX118" s="593">
        <v>2.78</v>
      </c>
      <c r="IY118" s="593">
        <v>2.78</v>
      </c>
      <c r="IZ118" s="593">
        <v>1.2</v>
      </c>
      <c r="JA118" s="593">
        <v>1.2</v>
      </c>
      <c r="JB118" s="593">
        <v>1.2</v>
      </c>
      <c r="JC118" s="593">
        <v>1.2</v>
      </c>
      <c r="JH118" s="593">
        <v>0.41</v>
      </c>
      <c r="JI118" s="593">
        <v>0.41</v>
      </c>
      <c r="JJ118" s="593">
        <v>2.17</v>
      </c>
      <c r="JK118" s="593">
        <v>2.17</v>
      </c>
      <c r="JL118" s="593">
        <v>2.17</v>
      </c>
      <c r="JM118" s="593">
        <v>2.17</v>
      </c>
      <c r="JN118" s="593">
        <v>0.99</v>
      </c>
      <c r="JO118" s="593">
        <v>0.99</v>
      </c>
      <c r="JP118" s="593">
        <v>0.99</v>
      </c>
      <c r="JQ118" s="593">
        <v>0.99</v>
      </c>
      <c r="JT118" s="593">
        <v>0.32</v>
      </c>
      <c r="JU118" s="593">
        <v>0.32</v>
      </c>
      <c r="JV118" s="593">
        <v>0.32</v>
      </c>
      <c r="JW118" s="593">
        <v>0.32</v>
      </c>
      <c r="JX118" s="593">
        <v>0.32</v>
      </c>
      <c r="JY118" s="593">
        <v>0.32</v>
      </c>
      <c r="KF118" s="593">
        <v>0.31</v>
      </c>
      <c r="KG118" s="593">
        <v>0.31</v>
      </c>
      <c r="KH118" s="593">
        <v>0.28999999999999998</v>
      </c>
      <c r="KI118" s="593">
        <v>0.28999999999999998</v>
      </c>
      <c r="KJ118" s="593">
        <v>0.28999999999999998</v>
      </c>
      <c r="KK118" s="593">
        <v>0.28999999999999998</v>
      </c>
      <c r="KR118" s="593">
        <v>0.33</v>
      </c>
      <c r="KS118" s="593">
        <v>0.33</v>
      </c>
      <c r="KT118" s="593">
        <v>0.33</v>
      </c>
      <c r="KU118" s="593">
        <v>0.33</v>
      </c>
      <c r="KV118" s="593">
        <v>0.32</v>
      </c>
      <c r="KW118" s="593">
        <v>0.32</v>
      </c>
      <c r="LD118" s="593">
        <v>0.31</v>
      </c>
      <c r="LE118" s="593">
        <v>0.31</v>
      </c>
      <c r="LF118" s="593">
        <v>0.31</v>
      </c>
      <c r="LG118" s="593">
        <v>0.31</v>
      </c>
      <c r="LH118" s="593">
        <v>0.26</v>
      </c>
      <c r="LI118" s="593">
        <v>0.26</v>
      </c>
      <c r="LP118" s="593">
        <v>0.31</v>
      </c>
      <c r="LQ118" s="593">
        <v>0.31</v>
      </c>
      <c r="LR118" s="593">
        <v>0.31</v>
      </c>
      <c r="LS118" s="593">
        <v>0.31</v>
      </c>
      <c r="LT118" s="593">
        <v>0.31</v>
      </c>
      <c r="LU118" s="593">
        <v>0.31</v>
      </c>
      <c r="MB118" s="593">
        <v>0.31</v>
      </c>
      <c r="MC118" s="593">
        <v>0.32</v>
      </c>
      <c r="MD118" s="593">
        <v>0.3</v>
      </c>
      <c r="ME118" s="593">
        <v>0.3</v>
      </c>
      <c r="MF118" s="593">
        <v>0.3</v>
      </c>
      <c r="MG118" s="593">
        <v>0.3</v>
      </c>
      <c r="MH118" s="593">
        <v>0.3</v>
      </c>
      <c r="MI118" s="593">
        <v>0.3</v>
      </c>
      <c r="MJ118" s="593">
        <v>0.31</v>
      </c>
      <c r="MK118" s="593">
        <v>0.31</v>
      </c>
      <c r="ML118" s="593">
        <v>0.31</v>
      </c>
      <c r="MM118" s="593">
        <v>0.3</v>
      </c>
      <c r="MN118" s="593">
        <v>0.33</v>
      </c>
      <c r="MO118" s="593">
        <v>0.33</v>
      </c>
      <c r="MP118" s="593">
        <v>0.3</v>
      </c>
      <c r="MQ118" s="593">
        <v>0.3</v>
      </c>
      <c r="MR118" s="593">
        <v>0.31</v>
      </c>
      <c r="MS118" s="593">
        <v>0.31</v>
      </c>
      <c r="MT118" s="593">
        <v>0.37</v>
      </c>
      <c r="MU118" s="593">
        <v>0.37</v>
      </c>
      <c r="MV118" s="593">
        <v>0.37</v>
      </c>
      <c r="MW118" s="593">
        <v>0.37</v>
      </c>
      <c r="MX118" s="593">
        <v>0.37</v>
      </c>
      <c r="MY118" s="593">
        <v>0.37</v>
      </c>
      <c r="MZ118" s="593">
        <v>0.35</v>
      </c>
      <c r="NA118" s="593">
        <v>0.35</v>
      </c>
      <c r="NB118" s="593">
        <v>0.42</v>
      </c>
      <c r="NC118" s="593">
        <v>0.42</v>
      </c>
      <c r="ND118" s="593">
        <v>0.4</v>
      </c>
      <c r="NE118" s="593">
        <v>0.4</v>
      </c>
      <c r="NF118" s="604">
        <f t="shared" ref="NF118:NG181" si="16">AVERAGE(NB118,ND118)</f>
        <v>0.41000000000000003</v>
      </c>
      <c r="NG118" s="604">
        <f t="shared" si="16"/>
        <v>0.41000000000000003</v>
      </c>
      <c r="NH118" s="593">
        <v>0.45</v>
      </c>
      <c r="NI118" s="593">
        <v>0.45</v>
      </c>
      <c r="NL118" s="593">
        <v>0.34</v>
      </c>
      <c r="NM118" s="593">
        <v>0.34</v>
      </c>
      <c r="NN118" s="593">
        <v>0.39</v>
      </c>
      <c r="NO118" s="593">
        <v>0.39</v>
      </c>
      <c r="NP118" s="593">
        <v>0.39</v>
      </c>
      <c r="NQ118" s="593">
        <v>0.39</v>
      </c>
      <c r="NR118" s="593">
        <v>0.37</v>
      </c>
      <c r="NS118" s="593">
        <v>0.37</v>
      </c>
      <c r="NT118" s="593">
        <v>0.39</v>
      </c>
      <c r="NU118" s="593">
        <v>0.39</v>
      </c>
      <c r="NX118" s="593">
        <v>0.41</v>
      </c>
      <c r="NY118" s="593">
        <v>0.41</v>
      </c>
      <c r="NZ118" s="593">
        <v>0.64</v>
      </c>
      <c r="OA118" s="593">
        <v>0.64</v>
      </c>
      <c r="OB118" s="593">
        <v>0.64</v>
      </c>
      <c r="OC118" s="593">
        <v>0.64</v>
      </c>
      <c r="OD118" s="593">
        <v>0.67</v>
      </c>
      <c r="OE118" s="593">
        <v>0.67</v>
      </c>
      <c r="OJ118" s="593">
        <v>0.37</v>
      </c>
      <c r="OK118" s="593">
        <v>0.37</v>
      </c>
      <c r="OL118" s="593">
        <v>1.31</v>
      </c>
      <c r="OM118" s="593">
        <v>1.31</v>
      </c>
      <c r="ON118" s="593">
        <v>1.31</v>
      </c>
      <c r="OO118" s="593">
        <v>1.31</v>
      </c>
      <c r="OP118" s="593">
        <v>0.3</v>
      </c>
      <c r="OQ118" s="593">
        <v>0.3</v>
      </c>
      <c r="OR118" s="593">
        <v>0.43</v>
      </c>
      <c r="OS118" s="593">
        <v>0.43</v>
      </c>
      <c r="OV118" s="593">
        <v>0.33</v>
      </c>
      <c r="OW118" s="593">
        <v>0.33</v>
      </c>
      <c r="OX118" s="593">
        <v>0.3</v>
      </c>
      <c r="OY118" s="593">
        <v>0.3</v>
      </c>
      <c r="OZ118" s="593">
        <v>0.3</v>
      </c>
      <c r="PA118" s="593">
        <v>0.3</v>
      </c>
      <c r="PB118" s="593">
        <v>0.3</v>
      </c>
      <c r="PC118" s="593">
        <v>0.3</v>
      </c>
      <c r="PD118" s="593">
        <v>0.37</v>
      </c>
      <c r="PE118" s="593">
        <v>0.37</v>
      </c>
      <c r="PH118" s="593">
        <v>0.34</v>
      </c>
      <c r="PI118" s="593">
        <v>0.34</v>
      </c>
      <c r="PJ118" s="593">
        <v>0.31</v>
      </c>
      <c r="PK118" s="593">
        <v>0.31</v>
      </c>
      <c r="PL118" s="593">
        <v>0.31</v>
      </c>
      <c r="PM118" s="593">
        <v>0.3</v>
      </c>
      <c r="PN118" s="593">
        <v>0.3</v>
      </c>
      <c r="PO118" s="593">
        <v>0.3</v>
      </c>
      <c r="PP118" s="593">
        <v>0.38</v>
      </c>
      <c r="PQ118" s="593">
        <v>0.38</v>
      </c>
      <c r="PT118" s="593">
        <v>0.32</v>
      </c>
      <c r="PU118" s="593">
        <v>0.32</v>
      </c>
      <c r="PV118" s="593">
        <v>0.31</v>
      </c>
      <c r="PW118" s="593">
        <v>0.31</v>
      </c>
      <c r="PX118" s="593">
        <v>0.3</v>
      </c>
      <c r="PY118" s="593">
        <v>0.3</v>
      </c>
      <c r="PZ118" s="593">
        <v>0.3</v>
      </c>
      <c r="QA118" s="593">
        <v>0.3</v>
      </c>
      <c r="QB118" s="593">
        <v>0.3</v>
      </c>
      <c r="QC118" s="593">
        <v>0.3</v>
      </c>
      <c r="QD118" s="593">
        <v>0.31</v>
      </c>
      <c r="QE118" s="593">
        <v>0.31</v>
      </c>
      <c r="QF118" s="593">
        <v>0.3</v>
      </c>
      <c r="QG118" s="593">
        <v>0.3</v>
      </c>
      <c r="QH118" s="593">
        <v>0.31</v>
      </c>
      <c r="QI118" s="593">
        <v>0.31</v>
      </c>
      <c r="QJ118" s="593">
        <v>0.28999999999999998</v>
      </c>
      <c r="QK118" s="593">
        <v>0.28999999999999998</v>
      </c>
      <c r="QL118" s="593">
        <v>0.28999999999999998</v>
      </c>
      <c r="QM118" s="593">
        <v>0.28999999999999998</v>
      </c>
      <c r="QN118" s="593">
        <v>0.28999999999999998</v>
      </c>
      <c r="QO118" s="593">
        <v>0.28999999999999998</v>
      </c>
      <c r="QP118" s="593">
        <v>0.31</v>
      </c>
      <c r="QQ118" s="593">
        <v>0.31</v>
      </c>
      <c r="QR118" s="593">
        <v>0.3</v>
      </c>
      <c r="QS118" s="593">
        <v>0.3</v>
      </c>
      <c r="QT118" s="593">
        <v>0.31</v>
      </c>
      <c r="QU118" s="593">
        <v>0.31</v>
      </c>
      <c r="QV118" s="593">
        <v>0.28999999999999998</v>
      </c>
      <c r="QW118" s="593">
        <v>0.28999999999999998</v>
      </c>
      <c r="QX118" s="593">
        <v>0.28999999999999998</v>
      </c>
      <c r="QY118" s="593">
        <v>0.28999999999999998</v>
      </c>
      <c r="QZ118" s="593">
        <v>0.28999999999999998</v>
      </c>
      <c r="RA118" s="593">
        <v>0.28999999999999998</v>
      </c>
      <c r="RB118" s="593">
        <v>0.31</v>
      </c>
      <c r="RC118" s="593">
        <v>0.31</v>
      </c>
      <c r="RD118" s="593">
        <v>0.31</v>
      </c>
      <c r="RE118" s="593">
        <v>0.31</v>
      </c>
      <c r="RF118" s="593">
        <v>0.31</v>
      </c>
      <c r="RG118" s="593">
        <v>0.31</v>
      </c>
      <c r="RH118" s="593">
        <v>0.28999999999999998</v>
      </c>
      <c r="RI118" s="593">
        <v>0.28999999999999998</v>
      </c>
      <c r="RJ118" s="593">
        <v>0.28999999999999998</v>
      </c>
      <c r="RK118" s="593">
        <v>0.28999999999999998</v>
      </c>
      <c r="RL118" s="593">
        <v>0.28999999999999998</v>
      </c>
      <c r="RM118" s="593">
        <v>0.28999999999999998</v>
      </c>
      <c r="RN118" s="593">
        <v>0.31</v>
      </c>
      <c r="RO118" s="593">
        <v>0.31</v>
      </c>
      <c r="RP118" s="593">
        <v>0.34</v>
      </c>
      <c r="RQ118" s="593">
        <v>0.34</v>
      </c>
      <c r="RR118" s="593">
        <v>0.31</v>
      </c>
      <c r="RS118" s="593">
        <v>0.31</v>
      </c>
      <c r="RT118" s="593">
        <v>0.3</v>
      </c>
      <c r="RU118" s="593">
        <v>0.3</v>
      </c>
      <c r="RV118" s="593">
        <v>0.3</v>
      </c>
      <c r="RW118" s="593">
        <v>0.3</v>
      </c>
      <c r="RX118" s="593">
        <v>0.3</v>
      </c>
      <c r="RY118" s="593">
        <v>0.3</v>
      </c>
      <c r="RZ118" s="593">
        <v>0.31</v>
      </c>
      <c r="SA118" s="593">
        <v>0.31</v>
      </c>
      <c r="SB118" s="593">
        <v>0.32</v>
      </c>
      <c r="SC118" s="593">
        <v>0.32</v>
      </c>
      <c r="SD118" s="593">
        <v>0.31</v>
      </c>
      <c r="SE118" s="593">
        <v>0.31</v>
      </c>
      <c r="SF118" s="593">
        <v>0.3</v>
      </c>
      <c r="SG118" s="593">
        <v>0.3</v>
      </c>
      <c r="SH118" s="593">
        <v>0.3</v>
      </c>
      <c r="SI118" s="593">
        <v>0.3</v>
      </c>
      <c r="SJ118" s="593">
        <v>0.3</v>
      </c>
      <c r="SK118" s="593">
        <v>0.3</v>
      </c>
      <c r="SL118" s="593">
        <v>0.31</v>
      </c>
      <c r="SM118" s="593">
        <v>0.31</v>
      </c>
      <c r="SN118" s="593">
        <v>0.31</v>
      </c>
      <c r="SO118" s="593">
        <v>0.31</v>
      </c>
      <c r="SZ118" s="593">
        <v>0.31</v>
      </c>
      <c r="TA118" s="593">
        <v>0.31</v>
      </c>
      <c r="TX118" s="593">
        <v>0.31</v>
      </c>
      <c r="TY118" s="600">
        <v>0.31</v>
      </c>
    </row>
    <row r="119" spans="1:545" s="593" customFormat="1" x14ac:dyDescent="0.15">
      <c r="A119" s="602">
        <v>3</v>
      </c>
      <c r="B119" s="603">
        <v>0.55000000000000004</v>
      </c>
      <c r="C119" s="603">
        <v>0.55000000000000004</v>
      </c>
      <c r="D119" s="603">
        <v>1.39</v>
      </c>
      <c r="E119" s="603">
        <v>1.39</v>
      </c>
      <c r="F119" s="603">
        <v>1.31</v>
      </c>
      <c r="G119" s="603">
        <v>1.31</v>
      </c>
      <c r="H119" s="603">
        <v>0.57999999999999996</v>
      </c>
      <c r="I119" s="603">
        <v>0.57999999999999996</v>
      </c>
      <c r="J119" s="603">
        <v>0.9</v>
      </c>
      <c r="K119" s="603">
        <v>0.9</v>
      </c>
      <c r="L119" s="603"/>
      <c r="M119" s="603"/>
      <c r="N119" s="603"/>
      <c r="O119" s="603"/>
      <c r="P119" s="603"/>
      <c r="Q119" s="603"/>
      <c r="R119" s="603"/>
      <c r="S119" s="603"/>
      <c r="T119" s="603"/>
      <c r="U119" s="603"/>
      <c r="V119" s="603"/>
      <c r="W119" s="603"/>
      <c r="X119" s="603"/>
      <c r="Y119" s="603"/>
      <c r="Z119" s="603">
        <v>0.34</v>
      </c>
      <c r="AA119" s="603"/>
      <c r="AB119" s="603"/>
      <c r="AC119" s="603"/>
      <c r="AD119" s="603"/>
      <c r="AE119" s="603"/>
      <c r="AF119" s="603"/>
      <c r="AG119" s="603"/>
      <c r="AH119" s="603"/>
      <c r="AI119" s="603"/>
      <c r="AJ119" s="603"/>
      <c r="AK119" s="603"/>
      <c r="AL119" s="603">
        <v>0.41</v>
      </c>
      <c r="AM119" s="603">
        <v>0.41</v>
      </c>
      <c r="AN119" s="603"/>
      <c r="AO119" s="603"/>
      <c r="AP119" s="603"/>
      <c r="AQ119" s="603"/>
      <c r="AR119" s="603"/>
      <c r="AS119" s="603"/>
      <c r="AT119" s="603"/>
      <c r="AU119" s="603"/>
      <c r="AV119" s="603"/>
      <c r="AW119" s="603"/>
      <c r="AX119" s="603">
        <v>0.43</v>
      </c>
      <c r="AY119" s="603">
        <v>0.43</v>
      </c>
      <c r="AZ119" s="603"/>
      <c r="BA119" s="603"/>
      <c r="BB119" s="603"/>
      <c r="BC119" s="603"/>
      <c r="BD119" s="603"/>
      <c r="BE119" s="603"/>
      <c r="BF119" s="603"/>
      <c r="BG119" s="603"/>
      <c r="BH119" s="603"/>
      <c r="BI119" s="603"/>
      <c r="BJ119" s="603">
        <v>0.37</v>
      </c>
      <c r="BK119" s="603"/>
      <c r="BL119" s="603"/>
      <c r="BM119" s="603"/>
      <c r="BN119" s="603"/>
      <c r="BO119" s="603"/>
      <c r="BP119" s="603"/>
      <c r="BQ119" s="603"/>
      <c r="BR119" s="603"/>
      <c r="BS119" s="603"/>
      <c r="BT119" s="603"/>
      <c r="BU119" s="603"/>
      <c r="BV119" s="603">
        <v>0.31</v>
      </c>
      <c r="BW119" s="603"/>
      <c r="BX119" s="603"/>
      <c r="BY119" s="603"/>
      <c r="BZ119" s="603"/>
      <c r="CA119" s="603"/>
      <c r="CB119" s="603"/>
      <c r="CC119" s="603"/>
      <c r="CD119" s="603"/>
      <c r="CE119" s="603"/>
      <c r="CF119" s="603"/>
      <c r="CG119" s="603"/>
      <c r="CH119" s="603">
        <v>0.36</v>
      </c>
      <c r="CI119" s="603">
        <v>0.36</v>
      </c>
      <c r="CJ119" s="603"/>
      <c r="CK119" s="603"/>
      <c r="CL119" s="603"/>
      <c r="CM119" s="603"/>
      <c r="CN119" s="603"/>
      <c r="CO119" s="603"/>
      <c r="CP119" s="603"/>
      <c r="CQ119" s="603"/>
      <c r="CR119" s="603"/>
      <c r="CS119" s="603"/>
      <c r="CT119" s="603"/>
      <c r="CU119" s="603"/>
      <c r="CV119" s="603"/>
      <c r="CW119" s="603"/>
      <c r="CX119" s="603"/>
      <c r="CY119" s="603"/>
      <c r="CZ119" s="603"/>
      <c r="DA119" s="603"/>
      <c r="DB119" s="603"/>
      <c r="DC119" s="603"/>
      <c r="DD119" s="603"/>
      <c r="DE119" s="603"/>
      <c r="DF119" s="603">
        <v>1.08</v>
      </c>
      <c r="DG119" s="603">
        <v>1.08</v>
      </c>
      <c r="DH119" s="603">
        <v>2.4900000000000002</v>
      </c>
      <c r="DI119" s="603">
        <v>1.0900000000000001</v>
      </c>
      <c r="DJ119" s="603">
        <v>0.6399999999999999</v>
      </c>
      <c r="DK119" s="603">
        <v>0.64</v>
      </c>
      <c r="DL119" s="603">
        <v>0.62</v>
      </c>
      <c r="DM119" s="603">
        <v>0.62</v>
      </c>
      <c r="DN119" s="603">
        <v>0.64</v>
      </c>
      <c r="DO119" s="603">
        <v>0.64</v>
      </c>
      <c r="DP119" s="603">
        <v>0.62</v>
      </c>
      <c r="DQ119" s="603">
        <v>0.64</v>
      </c>
      <c r="DR119" s="603">
        <v>0.64</v>
      </c>
      <c r="DS119" s="603">
        <v>0.64</v>
      </c>
      <c r="DT119" s="603">
        <v>0.62</v>
      </c>
      <c r="DU119" s="603">
        <v>0.62</v>
      </c>
      <c r="DV119" s="603">
        <v>0.79</v>
      </c>
      <c r="DW119" s="603">
        <v>0.78</v>
      </c>
      <c r="DX119" s="603">
        <v>0.79</v>
      </c>
      <c r="DY119" s="603">
        <v>0.79</v>
      </c>
      <c r="DZ119" s="603">
        <v>0.78</v>
      </c>
      <c r="EA119" s="603">
        <v>0.78</v>
      </c>
      <c r="EB119" s="603">
        <v>1.19</v>
      </c>
      <c r="EC119" s="603">
        <v>1.19</v>
      </c>
      <c r="ED119" s="603">
        <v>0.72</v>
      </c>
      <c r="EE119" s="603">
        <v>0.69</v>
      </c>
      <c r="EF119" s="603">
        <v>0.69</v>
      </c>
      <c r="EG119" s="603">
        <v>0.69</v>
      </c>
      <c r="EH119" s="603">
        <v>1.1000000000000001</v>
      </c>
      <c r="EI119" s="603">
        <v>1.1000000000000001</v>
      </c>
      <c r="EJ119" s="603">
        <v>0.88</v>
      </c>
      <c r="EK119" s="603">
        <v>0.88</v>
      </c>
      <c r="EL119" s="603">
        <v>0.88</v>
      </c>
      <c r="EM119" s="603">
        <v>0.97</v>
      </c>
      <c r="EN119" s="603">
        <v>0.62</v>
      </c>
      <c r="EO119" s="603">
        <v>0.62</v>
      </c>
      <c r="EP119" s="603">
        <v>0.64</v>
      </c>
      <c r="EQ119" s="603">
        <v>0.64</v>
      </c>
      <c r="ER119" s="603">
        <v>0.66</v>
      </c>
      <c r="ES119" s="603">
        <v>1.38</v>
      </c>
      <c r="ET119" s="603">
        <v>0.86</v>
      </c>
      <c r="EU119" s="603">
        <v>0.86</v>
      </c>
      <c r="EV119" s="603">
        <v>0.86</v>
      </c>
      <c r="EW119" s="603">
        <v>0.86</v>
      </c>
      <c r="EX119" s="603">
        <v>0.86</v>
      </c>
      <c r="EY119" s="603">
        <v>0.39</v>
      </c>
      <c r="EZ119" s="603">
        <v>0.46</v>
      </c>
      <c r="FA119" s="603">
        <v>0.46</v>
      </c>
      <c r="FB119" s="603">
        <v>0.46</v>
      </c>
      <c r="FC119" s="603">
        <v>0.46</v>
      </c>
      <c r="FD119" s="603">
        <v>0.5</v>
      </c>
      <c r="FE119" s="603">
        <v>0.5</v>
      </c>
      <c r="FF119" s="603">
        <v>0.5</v>
      </c>
      <c r="FG119" s="603">
        <v>0.5</v>
      </c>
      <c r="FH119" s="603">
        <v>0.5</v>
      </c>
      <c r="FI119" s="603">
        <v>0.5</v>
      </c>
      <c r="FJ119" s="603">
        <v>0.33</v>
      </c>
      <c r="FK119" s="603">
        <v>0.33</v>
      </c>
      <c r="FL119" s="593">
        <v>0.33</v>
      </c>
      <c r="FM119" s="593">
        <v>0.33</v>
      </c>
      <c r="FN119" s="593">
        <v>0.31</v>
      </c>
      <c r="FO119" s="593">
        <v>0.31</v>
      </c>
      <c r="FP119" s="593">
        <v>0.55000000000000004</v>
      </c>
      <c r="FQ119" s="593">
        <v>0.55000000000000004</v>
      </c>
      <c r="FR119" s="593">
        <v>0.55000000000000004</v>
      </c>
      <c r="FS119" s="593">
        <v>0.55000000000000004</v>
      </c>
      <c r="FT119" s="593">
        <v>0.7</v>
      </c>
      <c r="FU119" s="593">
        <v>0.7</v>
      </c>
      <c r="FV119" s="593">
        <v>0.7</v>
      </c>
      <c r="FW119" s="593">
        <v>0.7</v>
      </c>
      <c r="FX119" s="593">
        <v>0.7</v>
      </c>
      <c r="FY119" s="593">
        <v>0.7</v>
      </c>
      <c r="FZ119" s="593">
        <v>0.7</v>
      </c>
      <c r="GA119" s="593">
        <v>0.7</v>
      </c>
      <c r="GB119" s="593">
        <v>0.5</v>
      </c>
      <c r="GC119" s="593">
        <v>0.5</v>
      </c>
      <c r="GD119" s="593">
        <v>0.31</v>
      </c>
      <c r="GE119" s="593">
        <v>0.31</v>
      </c>
      <c r="GF119" s="593">
        <v>0.49</v>
      </c>
      <c r="GG119" s="593">
        <v>0.49</v>
      </c>
      <c r="GH119" s="593">
        <v>0.31</v>
      </c>
      <c r="GI119" s="593">
        <v>0.31</v>
      </c>
      <c r="GJ119" s="593">
        <v>0.31</v>
      </c>
      <c r="GK119" s="593">
        <v>0.31</v>
      </c>
      <c r="GL119" s="593">
        <v>0.31</v>
      </c>
      <c r="GM119" s="593">
        <v>0.31</v>
      </c>
      <c r="GN119" s="593">
        <v>0.34</v>
      </c>
      <c r="GO119" s="593">
        <v>0.34</v>
      </c>
      <c r="GP119" s="593">
        <v>0.31</v>
      </c>
      <c r="GQ119" s="593">
        <v>0.31</v>
      </c>
      <c r="GZ119" s="593">
        <v>0.61</v>
      </c>
      <c r="HA119" s="593">
        <v>0.61</v>
      </c>
      <c r="HB119" s="593">
        <v>1.36</v>
      </c>
      <c r="HC119" s="593">
        <v>1.36</v>
      </c>
      <c r="HD119" s="593">
        <v>1.36</v>
      </c>
      <c r="HE119" s="593">
        <v>1.36</v>
      </c>
      <c r="HF119" s="593">
        <v>0.82</v>
      </c>
      <c r="HG119" s="593">
        <v>0.82</v>
      </c>
      <c r="HH119" s="593">
        <v>0.82</v>
      </c>
      <c r="HI119" s="593">
        <v>0.82</v>
      </c>
      <c r="HJ119" s="593">
        <v>0.82</v>
      </c>
      <c r="HK119" s="593">
        <v>0.82</v>
      </c>
      <c r="HL119" s="593">
        <v>0.95</v>
      </c>
      <c r="HM119" s="593">
        <v>0.95</v>
      </c>
      <c r="HN119" s="593">
        <v>0.81</v>
      </c>
      <c r="HO119" s="593">
        <v>0.81</v>
      </c>
      <c r="HP119" s="593">
        <v>0.81</v>
      </c>
      <c r="HQ119" s="593">
        <v>0.81</v>
      </c>
      <c r="HR119" s="593">
        <v>1.06</v>
      </c>
      <c r="HS119" s="593">
        <v>1.06</v>
      </c>
      <c r="HT119" s="593">
        <v>1.06</v>
      </c>
      <c r="HU119" s="593">
        <v>1.06</v>
      </c>
      <c r="HX119" s="593">
        <v>0.57999999999999996</v>
      </c>
      <c r="HY119" s="593">
        <v>0.57999999999999996</v>
      </c>
      <c r="HZ119" s="593">
        <v>1.22</v>
      </c>
      <c r="IA119" s="593">
        <v>1.22</v>
      </c>
      <c r="IB119" s="593">
        <v>0.84</v>
      </c>
      <c r="IC119" s="593">
        <v>0.84</v>
      </c>
      <c r="ID119" s="593">
        <v>0.77</v>
      </c>
      <c r="IE119" s="593">
        <v>0.77</v>
      </c>
      <c r="IJ119" s="593">
        <v>7.49</v>
      </c>
      <c r="IK119" s="593">
        <v>7.49</v>
      </c>
      <c r="IL119" s="593">
        <v>7.09</v>
      </c>
      <c r="IM119" s="593">
        <v>7.09</v>
      </c>
      <c r="IN119" s="593">
        <v>3.44</v>
      </c>
      <c r="IO119" s="593">
        <v>3.44</v>
      </c>
      <c r="IP119" s="593">
        <v>3.44</v>
      </c>
      <c r="IQ119" s="593">
        <v>3.44</v>
      </c>
      <c r="IV119" s="593">
        <v>7.49</v>
      </c>
      <c r="IW119" s="593">
        <v>7.49</v>
      </c>
      <c r="IX119" s="593">
        <v>7.09</v>
      </c>
      <c r="IY119" s="593">
        <v>7.09</v>
      </c>
      <c r="IZ119" s="593">
        <v>3.44</v>
      </c>
      <c r="JA119" s="593">
        <v>3.44</v>
      </c>
      <c r="JB119" s="593">
        <v>3.44</v>
      </c>
      <c r="JC119" s="593">
        <v>3.44</v>
      </c>
      <c r="JH119" s="593">
        <v>0.95</v>
      </c>
      <c r="JI119" s="593">
        <v>0.95</v>
      </c>
      <c r="JJ119" s="593">
        <v>5.67</v>
      </c>
      <c r="JK119" s="593">
        <v>5.67</v>
      </c>
      <c r="JL119" s="593">
        <v>5.67</v>
      </c>
      <c r="JM119" s="593">
        <v>5.67</v>
      </c>
      <c r="JN119" s="593">
        <v>2.8</v>
      </c>
      <c r="JO119" s="593">
        <v>2.8</v>
      </c>
      <c r="JP119" s="593">
        <v>2.8</v>
      </c>
      <c r="JQ119" s="593">
        <v>2.8</v>
      </c>
      <c r="JT119" s="593">
        <v>0.46</v>
      </c>
      <c r="JU119" s="593">
        <v>0.46</v>
      </c>
      <c r="JV119" s="593">
        <v>0.46</v>
      </c>
      <c r="JW119" s="593">
        <v>0.46</v>
      </c>
      <c r="JX119" s="593">
        <v>0.46</v>
      </c>
      <c r="JY119" s="593">
        <v>0.46</v>
      </c>
      <c r="KF119" s="593">
        <v>0.37</v>
      </c>
      <c r="KG119" s="593">
        <v>0.37</v>
      </c>
      <c r="KH119" s="593">
        <v>0.3</v>
      </c>
      <c r="KI119" s="593">
        <v>0.3</v>
      </c>
      <c r="KJ119" s="593">
        <v>0.3</v>
      </c>
      <c r="KK119" s="593">
        <v>0.3</v>
      </c>
      <c r="KR119" s="593">
        <v>0.47</v>
      </c>
      <c r="KS119" s="593">
        <v>0.47</v>
      </c>
      <c r="KT119" s="593">
        <v>0.47</v>
      </c>
      <c r="KU119" s="593">
        <v>0.47</v>
      </c>
      <c r="KV119" s="593">
        <v>0.42</v>
      </c>
      <c r="KW119" s="593">
        <v>0.42</v>
      </c>
      <c r="LD119" s="593">
        <v>0.32</v>
      </c>
      <c r="LE119" s="593">
        <v>0.32</v>
      </c>
      <c r="LF119" s="593">
        <v>0.32</v>
      </c>
      <c r="LG119" s="593">
        <v>0.32</v>
      </c>
      <c r="LH119" s="593">
        <v>0.26</v>
      </c>
      <c r="LI119" s="593">
        <v>0.26</v>
      </c>
      <c r="LP119" s="593">
        <v>0.38</v>
      </c>
      <c r="LQ119" s="593">
        <v>0.38</v>
      </c>
      <c r="LR119" s="593">
        <v>0.38</v>
      </c>
      <c r="LS119" s="593">
        <v>0.38</v>
      </c>
      <c r="LT119" s="593">
        <v>0.31</v>
      </c>
      <c r="LU119" s="593">
        <v>0.31</v>
      </c>
      <c r="MB119" s="593">
        <v>0.38</v>
      </c>
      <c r="MC119" s="593">
        <v>0.55000000000000004</v>
      </c>
      <c r="MD119" s="593">
        <v>0.3</v>
      </c>
      <c r="ME119" s="593">
        <v>0.3</v>
      </c>
      <c r="MF119" s="593">
        <v>0.3</v>
      </c>
      <c r="MG119" s="593">
        <v>0.3</v>
      </c>
      <c r="MH119" s="593">
        <v>0.31</v>
      </c>
      <c r="MI119" s="593">
        <v>0.31</v>
      </c>
      <c r="MJ119" s="593">
        <v>0.32</v>
      </c>
      <c r="MK119" s="593">
        <v>0.32</v>
      </c>
      <c r="ML119" s="593">
        <v>0.32</v>
      </c>
      <c r="MM119" s="593">
        <v>0.31</v>
      </c>
      <c r="MN119" s="593">
        <v>0.48</v>
      </c>
      <c r="MO119" s="593">
        <v>0.48</v>
      </c>
      <c r="MP119" s="593">
        <v>0.33</v>
      </c>
      <c r="MQ119" s="593">
        <v>0.33</v>
      </c>
      <c r="MR119" s="593">
        <v>0.37</v>
      </c>
      <c r="MS119" s="593">
        <v>0.37</v>
      </c>
      <c r="MT119" s="593">
        <v>0.62</v>
      </c>
      <c r="MU119" s="593">
        <v>0.62</v>
      </c>
      <c r="MV119" s="593">
        <v>0.62</v>
      </c>
      <c r="MW119" s="593">
        <v>0.62</v>
      </c>
      <c r="MX119" s="593">
        <v>0.62</v>
      </c>
      <c r="MY119" s="593">
        <v>0.62</v>
      </c>
      <c r="MZ119" s="593">
        <v>0.65</v>
      </c>
      <c r="NA119" s="593">
        <v>0.65</v>
      </c>
      <c r="NB119" s="593">
        <v>0.98</v>
      </c>
      <c r="NC119" s="593">
        <v>0.98</v>
      </c>
      <c r="ND119" s="593">
        <v>0.88</v>
      </c>
      <c r="NE119" s="593">
        <v>0.88</v>
      </c>
      <c r="NF119" s="604">
        <f t="shared" si="16"/>
        <v>0.92999999999999994</v>
      </c>
      <c r="NG119" s="604">
        <f t="shared" si="16"/>
        <v>0.92999999999999994</v>
      </c>
      <c r="NH119" s="593">
        <v>1.06</v>
      </c>
      <c r="NI119" s="593">
        <v>1.06</v>
      </c>
      <c r="NL119" s="593">
        <v>0.6</v>
      </c>
      <c r="NM119" s="593">
        <v>0.6</v>
      </c>
      <c r="NN119" s="593">
        <v>0.8</v>
      </c>
      <c r="NO119" s="593">
        <v>0.8</v>
      </c>
      <c r="NP119" s="593">
        <v>0.8</v>
      </c>
      <c r="NQ119" s="593">
        <v>0.8</v>
      </c>
      <c r="NR119" s="593">
        <v>0.74</v>
      </c>
      <c r="NS119" s="593">
        <v>0.74</v>
      </c>
      <c r="NT119" s="593">
        <v>0.79</v>
      </c>
      <c r="NU119" s="593">
        <v>0.79</v>
      </c>
      <c r="NX119" s="593">
        <v>0.93</v>
      </c>
      <c r="NY119" s="593">
        <v>0.93</v>
      </c>
      <c r="NZ119" s="593">
        <v>1.65</v>
      </c>
      <c r="OA119" s="593">
        <v>1.65</v>
      </c>
      <c r="OB119" s="593">
        <v>1.65</v>
      </c>
      <c r="OC119" s="593">
        <v>1.65</v>
      </c>
      <c r="OD119" s="593">
        <v>1.72</v>
      </c>
      <c r="OE119" s="593">
        <v>1.72</v>
      </c>
      <c r="OJ119" s="593">
        <v>0.79</v>
      </c>
      <c r="OK119" s="593">
        <v>0.79</v>
      </c>
      <c r="OL119" s="593">
        <v>3.67</v>
      </c>
      <c r="OM119" s="593">
        <v>3.67</v>
      </c>
      <c r="ON119" s="593">
        <v>3.67</v>
      </c>
      <c r="OO119" s="593">
        <v>3.67</v>
      </c>
      <c r="OP119" s="593">
        <v>0.37</v>
      </c>
      <c r="OQ119" s="593">
        <v>0.37</v>
      </c>
      <c r="OR119" s="593">
        <v>0.97</v>
      </c>
      <c r="OS119" s="593">
        <v>0.97</v>
      </c>
      <c r="OV119" s="593">
        <v>0.51</v>
      </c>
      <c r="OW119" s="593">
        <v>0.51</v>
      </c>
      <c r="OX119" s="593">
        <v>0.34</v>
      </c>
      <c r="OY119" s="593">
        <v>0.34</v>
      </c>
      <c r="OZ119" s="593">
        <v>0.34</v>
      </c>
      <c r="PA119" s="593">
        <v>0.34</v>
      </c>
      <c r="PB119" s="593">
        <v>0.34</v>
      </c>
      <c r="PC119" s="593">
        <v>0.34</v>
      </c>
      <c r="PD119" s="593">
        <v>0.67</v>
      </c>
      <c r="PE119" s="593">
        <v>0.67</v>
      </c>
      <c r="PH119" s="593">
        <v>0.55000000000000004</v>
      </c>
      <c r="PI119" s="593">
        <v>0.55000000000000004</v>
      </c>
      <c r="PJ119" s="593">
        <v>0.35</v>
      </c>
      <c r="PK119" s="593">
        <v>0.35</v>
      </c>
      <c r="PL119" s="593">
        <v>0.35</v>
      </c>
      <c r="PM119" s="593">
        <v>0.34</v>
      </c>
      <c r="PN119" s="593">
        <v>0.34</v>
      </c>
      <c r="PO119" s="593">
        <v>0.34</v>
      </c>
      <c r="PP119" s="593">
        <v>0.71</v>
      </c>
      <c r="PQ119" s="593">
        <v>0.71</v>
      </c>
      <c r="PT119" s="593">
        <v>0.46</v>
      </c>
      <c r="PU119" s="593">
        <v>0.46</v>
      </c>
      <c r="PV119" s="593">
        <v>0.31</v>
      </c>
      <c r="PW119" s="593">
        <v>0.31</v>
      </c>
      <c r="PX119" s="593">
        <v>0.31</v>
      </c>
      <c r="PY119" s="593">
        <v>0.31</v>
      </c>
      <c r="PZ119" s="593">
        <v>0.31</v>
      </c>
      <c r="QA119" s="593">
        <v>0.31</v>
      </c>
      <c r="QB119" s="593">
        <v>0.31</v>
      </c>
      <c r="QC119" s="593">
        <v>0.31</v>
      </c>
      <c r="QD119" s="593">
        <v>0.32</v>
      </c>
      <c r="QE119" s="593">
        <v>0.32</v>
      </c>
      <c r="QF119" s="593">
        <v>0.34</v>
      </c>
      <c r="QG119" s="593">
        <v>0.34</v>
      </c>
      <c r="QH119" s="593">
        <v>0.31</v>
      </c>
      <c r="QI119" s="593">
        <v>0.31</v>
      </c>
      <c r="QJ119" s="593">
        <v>0.3</v>
      </c>
      <c r="QK119" s="593">
        <v>0.3</v>
      </c>
      <c r="QL119" s="593">
        <v>0.3</v>
      </c>
      <c r="QM119" s="593">
        <v>0.3</v>
      </c>
      <c r="QN119" s="593">
        <v>0.3</v>
      </c>
      <c r="QO119" s="593">
        <v>0.3</v>
      </c>
      <c r="QP119" s="593">
        <v>0.31</v>
      </c>
      <c r="QQ119" s="593">
        <v>0.31</v>
      </c>
      <c r="QR119" s="593">
        <v>0.35</v>
      </c>
      <c r="QS119" s="593">
        <v>0.35</v>
      </c>
      <c r="QT119" s="593">
        <v>0.31</v>
      </c>
      <c r="QU119" s="593">
        <v>0.31</v>
      </c>
      <c r="QV119" s="593">
        <v>0.3</v>
      </c>
      <c r="QW119" s="593">
        <v>0.3</v>
      </c>
      <c r="QX119" s="593">
        <v>0.3</v>
      </c>
      <c r="QY119" s="593">
        <v>0.3</v>
      </c>
      <c r="QZ119" s="593">
        <v>0.3</v>
      </c>
      <c r="RA119" s="593">
        <v>0.3</v>
      </c>
      <c r="RB119" s="593">
        <v>0.31</v>
      </c>
      <c r="RC119" s="593">
        <v>0.31</v>
      </c>
      <c r="RD119" s="593">
        <v>0.38</v>
      </c>
      <c r="RE119" s="593">
        <v>0.38</v>
      </c>
      <c r="RF119" s="593">
        <v>0.31</v>
      </c>
      <c r="RG119" s="593">
        <v>0.31</v>
      </c>
      <c r="RH119" s="593">
        <v>0.3</v>
      </c>
      <c r="RI119" s="593">
        <v>0.3</v>
      </c>
      <c r="RJ119" s="593">
        <v>0.3</v>
      </c>
      <c r="RK119" s="593">
        <v>0.3</v>
      </c>
      <c r="RL119" s="593">
        <v>0.3</v>
      </c>
      <c r="RM119" s="593">
        <v>0.3</v>
      </c>
      <c r="RN119" s="593">
        <v>0.31</v>
      </c>
      <c r="RO119" s="593">
        <v>0.31</v>
      </c>
      <c r="RP119" s="593">
        <v>0.52</v>
      </c>
      <c r="RQ119" s="593">
        <v>0.52</v>
      </c>
      <c r="RR119" s="593">
        <v>0.31</v>
      </c>
      <c r="RS119" s="593">
        <v>0.31</v>
      </c>
      <c r="RT119" s="593">
        <v>0.33</v>
      </c>
      <c r="RU119" s="593">
        <v>0.33</v>
      </c>
      <c r="RV119" s="593">
        <v>0.33</v>
      </c>
      <c r="RW119" s="593">
        <v>0.33</v>
      </c>
      <c r="RX119" s="593">
        <v>0.33</v>
      </c>
      <c r="RY119" s="593">
        <v>0.33</v>
      </c>
      <c r="RZ119" s="593">
        <v>0.32</v>
      </c>
      <c r="SA119" s="593">
        <v>0.32</v>
      </c>
      <c r="SB119" s="593">
        <v>0.41</v>
      </c>
      <c r="SC119" s="593">
        <v>0.41</v>
      </c>
      <c r="SD119" s="593">
        <v>0.31</v>
      </c>
      <c r="SE119" s="593">
        <v>0.31</v>
      </c>
      <c r="SF119" s="593">
        <v>0.31</v>
      </c>
      <c r="SG119" s="593">
        <v>0.31</v>
      </c>
      <c r="SH119" s="593">
        <v>0.31</v>
      </c>
      <c r="SI119" s="593">
        <v>0.31</v>
      </c>
      <c r="SJ119" s="593">
        <v>0.31</v>
      </c>
      <c r="SK119" s="593">
        <v>0.31</v>
      </c>
      <c r="SL119" s="593">
        <v>0.31</v>
      </c>
      <c r="SM119" s="593">
        <v>0.31</v>
      </c>
      <c r="SN119" s="593">
        <v>0.39</v>
      </c>
      <c r="SO119" s="593">
        <v>0.39</v>
      </c>
      <c r="SZ119" s="593">
        <v>0.4</v>
      </c>
      <c r="TA119" s="593">
        <v>0.4</v>
      </c>
      <c r="TX119" s="593">
        <v>0.36</v>
      </c>
      <c r="TY119" s="600">
        <v>0.36</v>
      </c>
    </row>
    <row r="120" spans="1:545" s="593" customFormat="1" x14ac:dyDescent="0.15">
      <c r="A120" s="602">
        <v>4</v>
      </c>
      <c r="B120" s="603">
        <v>1.04</v>
      </c>
      <c r="C120" s="603">
        <v>1.04</v>
      </c>
      <c r="D120" s="603">
        <v>2.35</v>
      </c>
      <c r="E120" s="603">
        <v>2.35</v>
      </c>
      <c r="F120" s="603">
        <v>2.78</v>
      </c>
      <c r="G120" s="603">
        <v>2.78</v>
      </c>
      <c r="H120" s="603">
        <v>1.22</v>
      </c>
      <c r="I120" s="603">
        <v>1.22</v>
      </c>
      <c r="J120" s="603">
        <v>2.13</v>
      </c>
      <c r="K120" s="603">
        <v>2.13</v>
      </c>
      <c r="L120" s="603"/>
      <c r="M120" s="603"/>
      <c r="N120" s="603"/>
      <c r="O120" s="603"/>
      <c r="P120" s="603"/>
      <c r="Q120" s="603"/>
      <c r="R120" s="603"/>
      <c r="S120" s="603"/>
      <c r="T120" s="603"/>
      <c r="U120" s="603"/>
      <c r="V120" s="603"/>
      <c r="W120" s="603"/>
      <c r="X120" s="603"/>
      <c r="Y120" s="603"/>
      <c r="Z120" s="603">
        <v>0.44</v>
      </c>
      <c r="AA120" s="603"/>
      <c r="AB120" s="603"/>
      <c r="AC120" s="603"/>
      <c r="AD120" s="603"/>
      <c r="AE120" s="603"/>
      <c r="AF120" s="603"/>
      <c r="AG120" s="603"/>
      <c r="AH120" s="603"/>
      <c r="AI120" s="603"/>
      <c r="AJ120" s="603"/>
      <c r="AK120" s="603"/>
      <c r="AL120" s="603">
        <v>0.64</v>
      </c>
      <c r="AM120" s="603">
        <v>0.64</v>
      </c>
      <c r="AN120" s="603"/>
      <c r="AO120" s="603"/>
      <c r="AP120" s="603"/>
      <c r="AQ120" s="603"/>
      <c r="AR120" s="603"/>
      <c r="AS120" s="603"/>
      <c r="AT120" s="603"/>
      <c r="AU120" s="603"/>
      <c r="AV120" s="603"/>
      <c r="AW120" s="603"/>
      <c r="AX120" s="603">
        <v>0.69</v>
      </c>
      <c r="AY120" s="603">
        <v>0.69</v>
      </c>
      <c r="AZ120" s="603"/>
      <c r="BA120" s="603"/>
      <c r="BB120" s="603"/>
      <c r="BC120" s="603"/>
      <c r="BD120" s="603"/>
      <c r="BE120" s="603"/>
      <c r="BF120" s="603"/>
      <c r="BG120" s="603"/>
      <c r="BH120" s="603"/>
      <c r="BI120" s="603"/>
      <c r="BJ120" s="603">
        <v>0.5</v>
      </c>
      <c r="BK120" s="603"/>
      <c r="BL120" s="603"/>
      <c r="BM120" s="603"/>
      <c r="BN120" s="603"/>
      <c r="BO120" s="603"/>
      <c r="BP120" s="603"/>
      <c r="BQ120" s="603"/>
      <c r="BR120" s="603"/>
      <c r="BS120" s="603"/>
      <c r="BT120" s="603"/>
      <c r="BU120" s="603"/>
      <c r="BV120" s="603">
        <v>0.35</v>
      </c>
      <c r="BW120" s="603"/>
      <c r="BX120" s="603"/>
      <c r="BY120" s="603"/>
      <c r="BZ120" s="603"/>
      <c r="CA120" s="603"/>
      <c r="CB120" s="603"/>
      <c r="CC120" s="603"/>
      <c r="CD120" s="603"/>
      <c r="CE120" s="603"/>
      <c r="CF120" s="603"/>
      <c r="CG120" s="603"/>
      <c r="CH120" s="603">
        <v>0.48</v>
      </c>
      <c r="CI120" s="603">
        <v>0.48</v>
      </c>
      <c r="CJ120" s="603"/>
      <c r="CK120" s="603"/>
      <c r="CL120" s="603"/>
      <c r="CM120" s="603"/>
      <c r="CN120" s="603"/>
      <c r="CO120" s="603"/>
      <c r="CP120" s="603"/>
      <c r="CQ120" s="603"/>
      <c r="CR120" s="603"/>
      <c r="CS120" s="603"/>
      <c r="CT120" s="603"/>
      <c r="CU120" s="603"/>
      <c r="CV120" s="603"/>
      <c r="CW120" s="603"/>
      <c r="CX120" s="603"/>
      <c r="CY120" s="603"/>
      <c r="CZ120" s="603"/>
      <c r="DA120" s="603"/>
      <c r="DB120" s="603"/>
      <c r="DC120" s="603"/>
      <c r="DD120" s="603"/>
      <c r="DE120" s="603"/>
      <c r="DF120" s="603">
        <v>2.6</v>
      </c>
      <c r="DG120" s="603">
        <v>2.6</v>
      </c>
      <c r="DH120" s="603">
        <v>4.88</v>
      </c>
      <c r="DI120" s="603">
        <v>2.6</v>
      </c>
      <c r="DJ120" s="603">
        <v>1.4699999999999998</v>
      </c>
      <c r="DK120" s="603">
        <v>1.47</v>
      </c>
      <c r="DL120" s="603">
        <v>1.43</v>
      </c>
      <c r="DM120" s="603">
        <v>1.43</v>
      </c>
      <c r="DN120" s="603">
        <v>1.47</v>
      </c>
      <c r="DO120" s="603">
        <v>1.47</v>
      </c>
      <c r="DP120" s="603">
        <v>1.43</v>
      </c>
      <c r="DQ120" s="603">
        <v>1.47</v>
      </c>
      <c r="DR120" s="603">
        <v>1.47</v>
      </c>
      <c r="DS120" s="603">
        <v>1.47</v>
      </c>
      <c r="DT120" s="603">
        <v>1.43</v>
      </c>
      <c r="DU120" s="603">
        <v>1.43</v>
      </c>
      <c r="DV120" s="603">
        <v>2.06</v>
      </c>
      <c r="DW120" s="603">
        <v>2.02</v>
      </c>
      <c r="DX120" s="603">
        <v>2.06</v>
      </c>
      <c r="DY120" s="603">
        <v>2.06</v>
      </c>
      <c r="DZ120" s="603">
        <v>2.02</v>
      </c>
      <c r="EA120" s="603">
        <v>2.02</v>
      </c>
      <c r="EB120" s="603">
        <v>2.91</v>
      </c>
      <c r="EC120" s="603">
        <v>2.91</v>
      </c>
      <c r="ED120" s="603">
        <v>1.53</v>
      </c>
      <c r="EE120" s="603">
        <v>1.46</v>
      </c>
      <c r="EF120" s="603">
        <v>1.46</v>
      </c>
      <c r="EG120" s="603">
        <v>1.46</v>
      </c>
      <c r="EH120" s="603">
        <v>3.65</v>
      </c>
      <c r="EI120" s="603">
        <v>3.65</v>
      </c>
      <c r="EJ120" s="603">
        <v>2.08</v>
      </c>
      <c r="EK120" s="603">
        <v>2.08</v>
      </c>
      <c r="EL120" s="603">
        <v>2.08</v>
      </c>
      <c r="EM120" s="603">
        <v>2.29</v>
      </c>
      <c r="EN120" s="603">
        <v>1.51</v>
      </c>
      <c r="EO120" s="603">
        <v>1.51</v>
      </c>
      <c r="EP120" s="603">
        <v>1.55</v>
      </c>
      <c r="EQ120" s="603">
        <v>1.55</v>
      </c>
      <c r="ER120" s="603">
        <v>1.36</v>
      </c>
      <c r="ES120" s="603">
        <v>2.54</v>
      </c>
      <c r="ET120" s="603">
        <v>1.83</v>
      </c>
      <c r="EU120" s="603">
        <v>1.83</v>
      </c>
      <c r="EV120" s="603">
        <v>1.83</v>
      </c>
      <c r="EW120" s="603">
        <v>1.83</v>
      </c>
      <c r="EX120" s="603">
        <v>1.83</v>
      </c>
      <c r="EY120" s="603">
        <v>0.61</v>
      </c>
      <c r="EZ120" s="603">
        <v>0.94</v>
      </c>
      <c r="FA120" s="603">
        <v>0.94</v>
      </c>
      <c r="FB120" s="603">
        <v>0.94</v>
      </c>
      <c r="FC120" s="603">
        <v>0.94</v>
      </c>
      <c r="FD120" s="603">
        <v>0.88</v>
      </c>
      <c r="FE120" s="603">
        <v>0.88</v>
      </c>
      <c r="FF120" s="603">
        <v>0.88</v>
      </c>
      <c r="FG120" s="603">
        <v>0.88</v>
      </c>
      <c r="FH120" s="603">
        <v>0.88</v>
      </c>
      <c r="FI120" s="603">
        <v>0.88</v>
      </c>
      <c r="FJ120" s="603">
        <v>0.4</v>
      </c>
      <c r="FK120" s="603">
        <v>0.4</v>
      </c>
      <c r="FL120" s="593">
        <v>0.41</v>
      </c>
      <c r="FM120" s="593">
        <v>0.41</v>
      </c>
      <c r="FN120" s="593">
        <v>0.41</v>
      </c>
      <c r="FO120" s="593">
        <v>0.41</v>
      </c>
      <c r="FP120" s="593">
        <v>1.04</v>
      </c>
      <c r="FQ120" s="593">
        <v>1.04</v>
      </c>
      <c r="FR120" s="593">
        <v>1.04</v>
      </c>
      <c r="FS120" s="593">
        <v>1.04</v>
      </c>
      <c r="FT120" s="593">
        <v>1.58</v>
      </c>
      <c r="FU120" s="593">
        <v>1.58</v>
      </c>
      <c r="FV120" s="593">
        <v>1.58</v>
      </c>
      <c r="FW120" s="593">
        <v>1.58</v>
      </c>
      <c r="FX120" s="593">
        <v>1.58</v>
      </c>
      <c r="FY120" s="593">
        <v>1.58</v>
      </c>
      <c r="FZ120" s="593">
        <v>1.58</v>
      </c>
      <c r="GA120" s="593">
        <v>1.58</v>
      </c>
      <c r="GB120" s="593">
        <v>0.94</v>
      </c>
      <c r="GC120" s="593">
        <v>0.94</v>
      </c>
      <c r="GD120" s="593">
        <v>0.36</v>
      </c>
      <c r="GE120" s="593">
        <v>0.36</v>
      </c>
      <c r="GF120" s="593">
        <v>0.8</v>
      </c>
      <c r="GG120" s="593">
        <v>0.8</v>
      </c>
      <c r="GH120" s="593">
        <v>0.36</v>
      </c>
      <c r="GI120" s="593">
        <v>0.36</v>
      </c>
      <c r="GJ120" s="593">
        <v>0.35</v>
      </c>
      <c r="GK120" s="593">
        <v>0.35</v>
      </c>
      <c r="GL120" s="593">
        <v>0.35</v>
      </c>
      <c r="GM120" s="593">
        <v>0.35</v>
      </c>
      <c r="GN120" s="593">
        <v>0.44</v>
      </c>
      <c r="GO120" s="593">
        <v>0.44</v>
      </c>
      <c r="GP120" s="593">
        <v>0.31</v>
      </c>
      <c r="GQ120" s="593">
        <v>0.31</v>
      </c>
      <c r="GZ120" s="593">
        <v>1.2</v>
      </c>
      <c r="HA120" s="593">
        <v>1.2</v>
      </c>
      <c r="HB120" s="593">
        <v>2.97</v>
      </c>
      <c r="HC120" s="593">
        <v>2.97</v>
      </c>
      <c r="HD120" s="593">
        <v>2.97</v>
      </c>
      <c r="HE120" s="593">
        <v>2.97</v>
      </c>
      <c r="HF120" s="593">
        <v>1.83</v>
      </c>
      <c r="HG120" s="593">
        <v>1.83</v>
      </c>
      <c r="HH120" s="593">
        <v>1.83</v>
      </c>
      <c r="HI120" s="593">
        <v>1.83</v>
      </c>
      <c r="HJ120" s="593">
        <v>1.83</v>
      </c>
      <c r="HK120" s="593">
        <v>1.83</v>
      </c>
      <c r="HL120" s="593">
        <v>2.2000000000000002</v>
      </c>
      <c r="HM120" s="593">
        <v>2.2000000000000002</v>
      </c>
      <c r="HN120" s="593">
        <v>1.83</v>
      </c>
      <c r="HO120" s="593">
        <v>1.83</v>
      </c>
      <c r="HP120" s="593">
        <v>1.83</v>
      </c>
      <c r="HQ120" s="593">
        <v>1.83</v>
      </c>
      <c r="HR120" s="593">
        <v>2.44</v>
      </c>
      <c r="HS120" s="593">
        <v>2.44</v>
      </c>
      <c r="HT120" s="593">
        <v>2.44</v>
      </c>
      <c r="HU120" s="593">
        <v>2.44</v>
      </c>
      <c r="HX120" s="593">
        <v>1.1100000000000001</v>
      </c>
      <c r="HY120" s="593">
        <v>1.1100000000000001</v>
      </c>
      <c r="HZ120" s="593">
        <v>2.65</v>
      </c>
      <c r="IA120" s="593">
        <v>2.65</v>
      </c>
      <c r="IB120" s="593">
        <v>1.95</v>
      </c>
      <c r="IC120" s="593">
        <v>1.95</v>
      </c>
      <c r="ID120" s="593">
        <v>1.68</v>
      </c>
      <c r="IE120" s="593">
        <v>1.68</v>
      </c>
      <c r="IJ120" s="593">
        <v>11.26</v>
      </c>
      <c r="IK120" s="593">
        <v>11.26</v>
      </c>
      <c r="IL120" s="593">
        <v>13.8</v>
      </c>
      <c r="IM120" s="593">
        <v>13.8</v>
      </c>
      <c r="IN120" s="593">
        <v>7.65</v>
      </c>
      <c r="IO120" s="593">
        <v>7.65</v>
      </c>
      <c r="IP120" s="593">
        <v>7.65</v>
      </c>
      <c r="IQ120" s="593">
        <v>7.65</v>
      </c>
      <c r="IV120" s="593">
        <v>11.26</v>
      </c>
      <c r="IW120" s="593">
        <v>11.26</v>
      </c>
      <c r="IX120" s="593">
        <v>13.8</v>
      </c>
      <c r="IY120" s="593">
        <v>13.8</v>
      </c>
      <c r="IZ120" s="593">
        <v>7.65</v>
      </c>
      <c r="JA120" s="593">
        <v>7.65</v>
      </c>
      <c r="JB120" s="593">
        <v>7.65</v>
      </c>
      <c r="JC120" s="593">
        <v>7.65</v>
      </c>
      <c r="JH120" s="593">
        <v>2.19</v>
      </c>
      <c r="JI120" s="593">
        <v>2.19</v>
      </c>
      <c r="JJ120" s="593">
        <v>11.3</v>
      </c>
      <c r="JK120" s="593">
        <v>11.3</v>
      </c>
      <c r="JL120" s="593">
        <v>11.3</v>
      </c>
      <c r="JM120" s="593">
        <v>11.3</v>
      </c>
      <c r="JN120" s="593">
        <v>6.34</v>
      </c>
      <c r="JO120" s="593">
        <v>6.34</v>
      </c>
      <c r="JP120" s="593">
        <v>6.34</v>
      </c>
      <c r="JQ120" s="593">
        <v>6.34</v>
      </c>
      <c r="JT120" s="593">
        <v>0.79</v>
      </c>
      <c r="JU120" s="593">
        <v>0.79</v>
      </c>
      <c r="JV120" s="593">
        <v>0.79</v>
      </c>
      <c r="JW120" s="593">
        <v>0.79</v>
      </c>
      <c r="JX120" s="593">
        <v>0.79</v>
      </c>
      <c r="JY120" s="593">
        <v>0.79</v>
      </c>
      <c r="KF120" s="593">
        <v>0.51</v>
      </c>
      <c r="KG120" s="593">
        <v>0.51</v>
      </c>
      <c r="KH120" s="593">
        <v>0.35</v>
      </c>
      <c r="KI120" s="593">
        <v>0.35</v>
      </c>
      <c r="KJ120" s="593">
        <v>0.35</v>
      </c>
      <c r="KK120" s="593">
        <v>0.35</v>
      </c>
      <c r="KR120" s="593">
        <v>0.81</v>
      </c>
      <c r="KS120" s="593">
        <v>0.81</v>
      </c>
      <c r="KT120" s="593">
        <v>0.81</v>
      </c>
      <c r="KU120" s="593">
        <v>0.81</v>
      </c>
      <c r="KV120" s="593">
        <v>0.79</v>
      </c>
      <c r="KW120" s="593">
        <v>0.79</v>
      </c>
      <c r="LD120" s="593">
        <v>0.35</v>
      </c>
      <c r="LE120" s="593">
        <v>0.35</v>
      </c>
      <c r="LF120" s="593">
        <v>0.35</v>
      </c>
      <c r="LG120" s="593">
        <v>0.35</v>
      </c>
      <c r="LH120" s="593">
        <v>0.26</v>
      </c>
      <c r="LI120" s="593">
        <v>0.26</v>
      </c>
      <c r="LP120" s="593">
        <v>0.54</v>
      </c>
      <c r="LQ120" s="593">
        <v>0.54</v>
      </c>
      <c r="LR120" s="593">
        <v>0.54</v>
      </c>
      <c r="LS120" s="593">
        <v>0.54</v>
      </c>
      <c r="LT120" s="593">
        <v>0.33</v>
      </c>
      <c r="LU120" s="593">
        <v>0.33</v>
      </c>
      <c r="MB120" s="593">
        <v>0.54</v>
      </c>
      <c r="MC120" s="593">
        <v>0.81</v>
      </c>
      <c r="MD120" s="593">
        <v>0.33</v>
      </c>
      <c r="ME120" s="593">
        <v>0.33</v>
      </c>
      <c r="MF120" s="593">
        <v>0.33</v>
      </c>
      <c r="MG120" s="593">
        <v>0.33</v>
      </c>
      <c r="MH120" s="593">
        <v>0.36</v>
      </c>
      <c r="MI120" s="593">
        <v>0.36</v>
      </c>
      <c r="MJ120" s="593">
        <v>0.35</v>
      </c>
      <c r="MK120" s="593">
        <v>0.35</v>
      </c>
      <c r="ML120" s="593">
        <v>0.35</v>
      </c>
      <c r="MM120" s="593">
        <v>0.35</v>
      </c>
      <c r="MN120" s="593">
        <v>0.89</v>
      </c>
      <c r="MO120" s="593">
        <v>0.89</v>
      </c>
      <c r="MP120" s="593">
        <v>0.43</v>
      </c>
      <c r="MQ120" s="593">
        <v>0.43</v>
      </c>
      <c r="MR120" s="593">
        <v>0.53</v>
      </c>
      <c r="MS120" s="593">
        <v>0.53</v>
      </c>
      <c r="MT120" s="593">
        <v>1.4</v>
      </c>
      <c r="MU120" s="593">
        <v>1.4</v>
      </c>
      <c r="MV120" s="593">
        <v>1.4</v>
      </c>
      <c r="MW120" s="593">
        <v>1.4</v>
      </c>
      <c r="MX120" s="593">
        <v>1.4</v>
      </c>
      <c r="MY120" s="593">
        <v>1.4</v>
      </c>
      <c r="MZ120" s="593">
        <v>1.29</v>
      </c>
      <c r="NA120" s="593">
        <v>1.29</v>
      </c>
      <c r="NB120" s="593">
        <v>2.19</v>
      </c>
      <c r="NC120" s="593">
        <v>2.19</v>
      </c>
      <c r="ND120" s="593">
        <v>1.97</v>
      </c>
      <c r="NE120" s="593">
        <v>1.97</v>
      </c>
      <c r="NF120" s="604">
        <f t="shared" si="16"/>
        <v>2.08</v>
      </c>
      <c r="NG120" s="604">
        <f t="shared" si="16"/>
        <v>2.08</v>
      </c>
      <c r="NH120" s="593">
        <v>2.39</v>
      </c>
      <c r="NI120" s="593">
        <v>2.39</v>
      </c>
      <c r="NL120" s="593">
        <v>1.03</v>
      </c>
      <c r="NM120" s="593">
        <v>1.03</v>
      </c>
      <c r="NN120" s="593">
        <v>1.54</v>
      </c>
      <c r="NO120" s="593">
        <v>1.54</v>
      </c>
      <c r="NP120" s="593">
        <v>1.54</v>
      </c>
      <c r="NQ120" s="593">
        <v>1.54</v>
      </c>
      <c r="NR120" s="593">
        <v>1.42</v>
      </c>
      <c r="NS120" s="593">
        <v>1.42</v>
      </c>
      <c r="NT120" s="593">
        <v>1.52</v>
      </c>
      <c r="NU120" s="593">
        <v>1.52</v>
      </c>
      <c r="NX120" s="593">
        <v>2.35</v>
      </c>
      <c r="NY120" s="593">
        <v>2.35</v>
      </c>
      <c r="NZ120" s="593">
        <v>4.08</v>
      </c>
      <c r="OA120" s="593">
        <v>4.08</v>
      </c>
      <c r="OB120" s="593">
        <v>4.08</v>
      </c>
      <c r="OC120" s="593">
        <v>4.08</v>
      </c>
      <c r="OD120" s="593">
        <v>4.25</v>
      </c>
      <c r="OE120" s="593">
        <v>4.25</v>
      </c>
      <c r="OJ120" s="593">
        <v>1.61</v>
      </c>
      <c r="OK120" s="593">
        <v>1.61</v>
      </c>
      <c r="OL120" s="593">
        <v>7.09</v>
      </c>
      <c r="OM120" s="593">
        <v>7.09</v>
      </c>
      <c r="ON120" s="593">
        <v>7.09</v>
      </c>
      <c r="OO120" s="593">
        <v>7.09</v>
      </c>
      <c r="OP120" s="593">
        <v>0.57999999999999996</v>
      </c>
      <c r="OQ120" s="593">
        <v>0.57999999999999996</v>
      </c>
      <c r="OR120" s="593">
        <v>2.0699999999999998</v>
      </c>
      <c r="OS120" s="593">
        <v>2.0699999999999998</v>
      </c>
      <c r="OV120" s="593">
        <v>0.96</v>
      </c>
      <c r="OW120" s="593">
        <v>0.96</v>
      </c>
      <c r="OX120" s="593">
        <v>0.45</v>
      </c>
      <c r="OY120" s="593">
        <v>0.45</v>
      </c>
      <c r="OZ120" s="593">
        <v>0.44</v>
      </c>
      <c r="PA120" s="593">
        <v>0.44</v>
      </c>
      <c r="PB120" s="593">
        <v>0.43</v>
      </c>
      <c r="PC120" s="593">
        <v>0.43</v>
      </c>
      <c r="PD120" s="593">
        <v>1.49</v>
      </c>
      <c r="PE120" s="593">
        <v>1.49</v>
      </c>
      <c r="PH120" s="593">
        <v>1.06</v>
      </c>
      <c r="PI120" s="593">
        <v>1.06</v>
      </c>
      <c r="PJ120" s="593">
        <v>0.48</v>
      </c>
      <c r="PK120" s="593">
        <v>0.48</v>
      </c>
      <c r="PL120" s="593">
        <v>0.48</v>
      </c>
      <c r="PM120" s="593">
        <v>0.46</v>
      </c>
      <c r="PN120" s="593">
        <v>0.46</v>
      </c>
      <c r="PO120" s="593">
        <v>0.46</v>
      </c>
      <c r="PP120" s="593">
        <v>1.53</v>
      </c>
      <c r="PQ120" s="593">
        <v>1.53</v>
      </c>
      <c r="PT120" s="593">
        <v>0.76</v>
      </c>
      <c r="PU120" s="593">
        <v>0.76</v>
      </c>
      <c r="PV120" s="593">
        <v>0.33</v>
      </c>
      <c r="PW120" s="593">
        <v>0.33</v>
      </c>
      <c r="PX120" s="593">
        <v>0.36</v>
      </c>
      <c r="PY120" s="593">
        <v>0.36</v>
      </c>
      <c r="PZ120" s="593">
        <v>0.36</v>
      </c>
      <c r="QA120" s="593">
        <v>0.36</v>
      </c>
      <c r="QB120" s="593">
        <v>0.36</v>
      </c>
      <c r="QC120" s="593">
        <v>0.36</v>
      </c>
      <c r="QD120" s="593">
        <v>0.35</v>
      </c>
      <c r="QE120" s="593">
        <v>0.35</v>
      </c>
      <c r="QF120" s="593">
        <v>0.43</v>
      </c>
      <c r="QG120" s="593">
        <v>0.43</v>
      </c>
      <c r="QH120" s="593">
        <v>0.31</v>
      </c>
      <c r="QI120" s="593">
        <v>0.31</v>
      </c>
      <c r="QJ120" s="593">
        <v>0.31</v>
      </c>
      <c r="QK120" s="593">
        <v>0.31</v>
      </c>
      <c r="QL120" s="593">
        <v>0.31</v>
      </c>
      <c r="QM120" s="593">
        <v>0.31</v>
      </c>
      <c r="QN120" s="593">
        <v>0.31</v>
      </c>
      <c r="QO120" s="593">
        <v>0.31</v>
      </c>
      <c r="QP120" s="593">
        <v>0.32</v>
      </c>
      <c r="QQ120" s="593">
        <v>0.32</v>
      </c>
      <c r="QR120" s="593">
        <v>0.45</v>
      </c>
      <c r="QS120" s="593">
        <v>0.45</v>
      </c>
      <c r="QT120" s="593">
        <v>0.31</v>
      </c>
      <c r="QU120" s="593">
        <v>0.31</v>
      </c>
      <c r="QV120" s="593">
        <v>0.31</v>
      </c>
      <c r="QW120" s="593">
        <v>0.31</v>
      </c>
      <c r="QX120" s="593">
        <v>0.31</v>
      </c>
      <c r="QY120" s="593">
        <v>0.31</v>
      </c>
      <c r="QZ120" s="593">
        <v>0.31</v>
      </c>
      <c r="RA120" s="593">
        <v>0.31</v>
      </c>
      <c r="RB120" s="593">
        <v>0.32</v>
      </c>
      <c r="RC120" s="593">
        <v>0.32</v>
      </c>
      <c r="RD120" s="593">
        <v>0.54</v>
      </c>
      <c r="RE120" s="593">
        <v>0.54</v>
      </c>
      <c r="RF120" s="593">
        <v>0.32</v>
      </c>
      <c r="RG120" s="593">
        <v>0.32</v>
      </c>
      <c r="RH120" s="593">
        <v>0.32</v>
      </c>
      <c r="RI120" s="593">
        <v>0.32</v>
      </c>
      <c r="RJ120" s="593">
        <v>0.32</v>
      </c>
      <c r="RK120" s="593">
        <v>0.32</v>
      </c>
      <c r="RL120" s="593">
        <v>0.32</v>
      </c>
      <c r="RM120" s="593">
        <v>0.32</v>
      </c>
      <c r="RN120" s="593">
        <v>0.33</v>
      </c>
      <c r="RO120" s="593">
        <v>0.33</v>
      </c>
      <c r="RP120" s="593">
        <v>0.95</v>
      </c>
      <c r="RQ120" s="593">
        <v>0.95</v>
      </c>
      <c r="RR120" s="593">
        <v>0.34</v>
      </c>
      <c r="RS120" s="593">
        <v>0.34</v>
      </c>
      <c r="RT120" s="593">
        <v>0.4</v>
      </c>
      <c r="RU120" s="593">
        <v>0.4</v>
      </c>
      <c r="RV120" s="593">
        <v>0.4</v>
      </c>
      <c r="RW120" s="593">
        <v>0.4</v>
      </c>
      <c r="RX120" s="593">
        <v>0.4</v>
      </c>
      <c r="RY120" s="593">
        <v>0.4</v>
      </c>
      <c r="RZ120" s="593">
        <v>0.38</v>
      </c>
      <c r="SA120" s="593">
        <v>0.38</v>
      </c>
      <c r="SB120" s="593">
        <v>0.64</v>
      </c>
      <c r="SC120" s="593">
        <v>0.64</v>
      </c>
      <c r="SD120" s="593">
        <v>0.32</v>
      </c>
      <c r="SE120" s="593">
        <v>0.32</v>
      </c>
      <c r="SF120" s="593">
        <v>0.33</v>
      </c>
      <c r="SG120" s="593">
        <v>0.33</v>
      </c>
      <c r="SH120" s="593">
        <v>0.33</v>
      </c>
      <c r="SI120" s="593">
        <v>0.33</v>
      </c>
      <c r="SJ120" s="593">
        <v>0.33</v>
      </c>
      <c r="SK120" s="593">
        <v>0.33</v>
      </c>
      <c r="SL120" s="593">
        <v>0.34</v>
      </c>
      <c r="SM120" s="593">
        <v>0.34</v>
      </c>
      <c r="SN120" s="593">
        <v>0.57999999999999996</v>
      </c>
      <c r="SO120" s="593">
        <v>0.57999999999999996</v>
      </c>
      <c r="SZ120" s="593">
        <v>0.61</v>
      </c>
      <c r="TA120" s="593">
        <v>0.61</v>
      </c>
      <c r="TX120" s="593">
        <v>0.49</v>
      </c>
      <c r="TY120" s="600">
        <v>0.49</v>
      </c>
    </row>
    <row r="121" spans="1:545" s="593" customFormat="1" x14ac:dyDescent="0.15">
      <c r="A121" s="602">
        <v>5</v>
      </c>
      <c r="B121" s="603">
        <v>1.85</v>
      </c>
      <c r="C121" s="603">
        <v>1.85</v>
      </c>
      <c r="D121" s="603">
        <v>3.59</v>
      </c>
      <c r="E121" s="603">
        <v>3.59</v>
      </c>
      <c r="F121" s="603">
        <v>5.0999999999999996</v>
      </c>
      <c r="G121" s="603">
        <v>5.0999999999999996</v>
      </c>
      <c r="H121" s="603">
        <v>2.4300000000000002</v>
      </c>
      <c r="I121" s="603">
        <v>2.4300000000000002</v>
      </c>
      <c r="J121" s="603">
        <v>4.6500000000000004</v>
      </c>
      <c r="K121" s="603">
        <v>4.6500000000000004</v>
      </c>
      <c r="L121" s="603"/>
      <c r="M121" s="603"/>
      <c r="N121" s="603"/>
      <c r="O121" s="603"/>
      <c r="P121" s="603"/>
      <c r="Q121" s="603"/>
      <c r="R121" s="603"/>
      <c r="S121" s="603"/>
      <c r="T121" s="603"/>
      <c r="U121" s="603"/>
      <c r="V121" s="603"/>
      <c r="W121" s="603"/>
      <c r="X121" s="603"/>
      <c r="Y121" s="603"/>
      <c r="Z121" s="603">
        <v>0.59</v>
      </c>
      <c r="AA121" s="603"/>
      <c r="AB121" s="603"/>
      <c r="AC121" s="603"/>
      <c r="AD121" s="603"/>
      <c r="AE121" s="603"/>
      <c r="AF121" s="603"/>
      <c r="AG121" s="603"/>
      <c r="AH121" s="603"/>
      <c r="AI121" s="603"/>
      <c r="AJ121" s="603"/>
      <c r="AK121" s="603"/>
      <c r="AL121" s="603">
        <v>1.01</v>
      </c>
      <c r="AM121" s="603">
        <v>1.01</v>
      </c>
      <c r="AN121" s="603"/>
      <c r="AO121" s="603"/>
      <c r="AP121" s="603"/>
      <c r="AQ121" s="603"/>
      <c r="AR121" s="603"/>
      <c r="AS121" s="603"/>
      <c r="AT121" s="603"/>
      <c r="AU121" s="603"/>
      <c r="AV121" s="603"/>
      <c r="AW121" s="603"/>
      <c r="AX121" s="603">
        <v>1.1100000000000001</v>
      </c>
      <c r="AY121" s="603">
        <v>1.1100000000000001</v>
      </c>
      <c r="AZ121" s="603"/>
      <c r="BA121" s="603"/>
      <c r="BB121" s="603"/>
      <c r="BC121" s="603"/>
      <c r="BD121" s="603"/>
      <c r="BE121" s="603"/>
      <c r="BF121" s="603"/>
      <c r="BG121" s="603"/>
      <c r="BH121" s="603"/>
      <c r="BI121" s="603"/>
      <c r="BJ121" s="603">
        <v>0.73</v>
      </c>
      <c r="BK121" s="603"/>
      <c r="BL121" s="603"/>
      <c r="BM121" s="603"/>
      <c r="BN121" s="603"/>
      <c r="BO121" s="603"/>
      <c r="BP121" s="603"/>
      <c r="BQ121" s="603"/>
      <c r="BR121" s="603"/>
      <c r="BS121" s="603"/>
      <c r="BT121" s="603"/>
      <c r="BU121" s="603"/>
      <c r="BV121" s="603">
        <v>0.41</v>
      </c>
      <c r="BW121" s="603"/>
      <c r="BX121" s="603"/>
      <c r="BY121" s="603"/>
      <c r="BZ121" s="603"/>
      <c r="CA121" s="603"/>
      <c r="CB121" s="603"/>
      <c r="CC121" s="603"/>
      <c r="CD121" s="603"/>
      <c r="CE121" s="603"/>
      <c r="CF121" s="603"/>
      <c r="CG121" s="603"/>
      <c r="CH121" s="603">
        <v>0.68</v>
      </c>
      <c r="CI121" s="603">
        <v>0.68</v>
      </c>
      <c r="CJ121" s="603"/>
      <c r="CK121" s="603"/>
      <c r="CL121" s="603"/>
      <c r="CM121" s="603"/>
      <c r="CN121" s="603"/>
      <c r="CO121" s="603"/>
      <c r="CP121" s="603"/>
      <c r="CQ121" s="603"/>
      <c r="CR121" s="603"/>
      <c r="CS121" s="603"/>
      <c r="CT121" s="603"/>
      <c r="CU121" s="603"/>
      <c r="CV121" s="603"/>
      <c r="CW121" s="603"/>
      <c r="CX121" s="603"/>
      <c r="CY121" s="603"/>
      <c r="CZ121" s="603"/>
      <c r="DA121" s="603"/>
      <c r="DB121" s="603"/>
      <c r="DC121" s="603"/>
      <c r="DD121" s="603"/>
      <c r="DE121" s="603"/>
      <c r="DF121" s="603">
        <v>5.1100000000000003</v>
      </c>
      <c r="DG121" s="603">
        <v>5.1100000000000003</v>
      </c>
      <c r="DH121" s="603">
        <v>8.2200000000000006</v>
      </c>
      <c r="DI121" s="603">
        <v>5.12</v>
      </c>
      <c r="DJ121" s="603">
        <v>3.13</v>
      </c>
      <c r="DK121" s="603">
        <v>3.13</v>
      </c>
      <c r="DL121" s="603">
        <v>3.03</v>
      </c>
      <c r="DM121" s="603">
        <v>3.03</v>
      </c>
      <c r="DN121" s="603">
        <v>3.13</v>
      </c>
      <c r="DO121" s="603">
        <v>3.13</v>
      </c>
      <c r="DP121" s="603">
        <v>3.03</v>
      </c>
      <c r="DQ121" s="603">
        <v>3.13</v>
      </c>
      <c r="DR121" s="603">
        <v>3.13</v>
      </c>
      <c r="DS121" s="603">
        <v>3.13</v>
      </c>
      <c r="DT121" s="603">
        <v>3.03</v>
      </c>
      <c r="DU121" s="603">
        <v>3.03</v>
      </c>
      <c r="DV121" s="603">
        <v>4.5599999999999996</v>
      </c>
      <c r="DW121" s="603">
        <v>4.45</v>
      </c>
      <c r="DX121" s="603">
        <v>4.5599999999999996</v>
      </c>
      <c r="DY121" s="603">
        <v>4.5599999999999996</v>
      </c>
      <c r="DZ121" s="603">
        <v>4.45</v>
      </c>
      <c r="EA121" s="603">
        <v>4.45</v>
      </c>
      <c r="EB121" s="603">
        <v>5.93</v>
      </c>
      <c r="EC121" s="603">
        <v>5.93</v>
      </c>
      <c r="ED121" s="603">
        <v>2.87</v>
      </c>
      <c r="EE121" s="603">
        <v>2.74</v>
      </c>
      <c r="EF121" s="603">
        <v>2.74</v>
      </c>
      <c r="EG121" s="603">
        <v>2.74</v>
      </c>
      <c r="EH121" s="603">
        <v>5.64</v>
      </c>
      <c r="EI121" s="603">
        <v>5.64</v>
      </c>
      <c r="EJ121" s="603">
        <v>4.2300000000000004</v>
      </c>
      <c r="EK121" s="603">
        <v>4.2300000000000004</v>
      </c>
      <c r="EL121" s="603">
        <v>4.2300000000000004</v>
      </c>
      <c r="EM121" s="603">
        <v>4.62</v>
      </c>
      <c r="EN121" s="603">
        <v>3.3</v>
      </c>
      <c r="EO121" s="603">
        <v>3.3</v>
      </c>
      <c r="EP121" s="603">
        <v>3.37</v>
      </c>
      <c r="EQ121" s="603">
        <v>3.37</v>
      </c>
      <c r="ER121" s="603">
        <v>2.52</v>
      </c>
      <c r="ES121" s="603">
        <v>4.1399999999999997</v>
      </c>
      <c r="ET121" s="603">
        <v>3.22</v>
      </c>
      <c r="EU121" s="603">
        <v>3.22</v>
      </c>
      <c r="EV121" s="603">
        <v>3.22</v>
      </c>
      <c r="EW121" s="603">
        <v>3.22</v>
      </c>
      <c r="EX121" s="603">
        <v>3.22</v>
      </c>
      <c r="EY121" s="603">
        <v>1.03</v>
      </c>
      <c r="EZ121" s="603">
        <v>2</v>
      </c>
      <c r="FA121" s="603">
        <v>2</v>
      </c>
      <c r="FB121" s="603">
        <v>2</v>
      </c>
      <c r="FC121" s="603">
        <v>2</v>
      </c>
      <c r="FD121" s="603">
        <v>1.52</v>
      </c>
      <c r="FE121" s="603">
        <v>1.52</v>
      </c>
      <c r="FF121" s="603">
        <v>1.52</v>
      </c>
      <c r="FG121" s="603">
        <v>1.52</v>
      </c>
      <c r="FH121" s="603">
        <v>1.52</v>
      </c>
      <c r="FI121" s="603">
        <v>1.52</v>
      </c>
      <c r="FJ121" s="603">
        <v>0.56999999999999995</v>
      </c>
      <c r="FK121" s="603">
        <v>0.56999999999999995</v>
      </c>
      <c r="FL121" s="593">
        <v>0.56999999999999995</v>
      </c>
      <c r="FM121" s="593">
        <v>0.56999999999999995</v>
      </c>
      <c r="FN121" s="593">
        <v>0.57999999999999996</v>
      </c>
      <c r="FO121" s="593">
        <v>0.57999999999999996</v>
      </c>
      <c r="FP121" s="593">
        <v>1.85</v>
      </c>
      <c r="FQ121" s="593">
        <v>1.85</v>
      </c>
      <c r="FR121" s="593">
        <v>1.85</v>
      </c>
      <c r="FS121" s="593">
        <v>1.85</v>
      </c>
      <c r="FT121" s="593">
        <v>3.21</v>
      </c>
      <c r="FU121" s="593">
        <v>3.21</v>
      </c>
      <c r="FV121" s="593">
        <v>3.21</v>
      </c>
      <c r="FW121" s="593">
        <v>3.21</v>
      </c>
      <c r="FX121" s="593">
        <v>3.21</v>
      </c>
      <c r="FY121" s="593">
        <v>3.21</v>
      </c>
      <c r="FZ121" s="593">
        <v>3.21</v>
      </c>
      <c r="GA121" s="593">
        <v>3.21</v>
      </c>
      <c r="GB121" s="593">
        <v>1.76</v>
      </c>
      <c r="GC121" s="593">
        <v>1.76</v>
      </c>
      <c r="GD121" s="593">
        <v>0.45</v>
      </c>
      <c r="GE121" s="593">
        <v>0.45</v>
      </c>
      <c r="GF121" s="593">
        <v>1.28</v>
      </c>
      <c r="GG121" s="593">
        <v>1.28</v>
      </c>
      <c r="GH121" s="593">
        <v>0.47</v>
      </c>
      <c r="GI121" s="593">
        <v>0.47</v>
      </c>
      <c r="GJ121" s="593">
        <v>0.43</v>
      </c>
      <c r="GK121" s="593">
        <v>0.43</v>
      </c>
      <c r="GL121" s="593">
        <v>0.43</v>
      </c>
      <c r="GM121" s="593">
        <v>0.43</v>
      </c>
      <c r="GN121" s="593">
        <v>0.6</v>
      </c>
      <c r="GO121" s="593">
        <v>0.6</v>
      </c>
      <c r="GP121" s="593">
        <v>0.33</v>
      </c>
      <c r="GQ121" s="593">
        <v>0.33</v>
      </c>
      <c r="GZ121" s="593">
        <v>2.17</v>
      </c>
      <c r="HA121" s="593">
        <v>2.17</v>
      </c>
      <c r="HB121" s="593">
        <v>5.5</v>
      </c>
      <c r="HC121" s="593">
        <v>5.5</v>
      </c>
      <c r="HD121" s="593">
        <v>5.5</v>
      </c>
      <c r="HE121" s="593">
        <v>5.5</v>
      </c>
      <c r="HF121" s="593">
        <v>3.62</v>
      </c>
      <c r="HG121" s="593">
        <v>3.62</v>
      </c>
      <c r="HH121" s="593">
        <v>3.62</v>
      </c>
      <c r="HI121" s="593">
        <v>3.62</v>
      </c>
      <c r="HJ121" s="593">
        <v>3.62</v>
      </c>
      <c r="HK121" s="593">
        <v>3.62</v>
      </c>
      <c r="HL121" s="593">
        <v>4.4400000000000004</v>
      </c>
      <c r="HM121" s="593">
        <v>4.4400000000000004</v>
      </c>
      <c r="HN121" s="593">
        <v>3.69</v>
      </c>
      <c r="HO121" s="593">
        <v>3.69</v>
      </c>
      <c r="HP121" s="593">
        <v>3.69</v>
      </c>
      <c r="HQ121" s="593">
        <v>3.69</v>
      </c>
      <c r="HR121" s="593">
        <v>4.84</v>
      </c>
      <c r="HS121" s="593">
        <v>4.84</v>
      </c>
      <c r="HT121" s="593">
        <v>4.84</v>
      </c>
      <c r="HU121" s="593">
        <v>4.84</v>
      </c>
      <c r="HX121" s="593">
        <v>2</v>
      </c>
      <c r="HY121" s="593">
        <v>2</v>
      </c>
      <c r="HZ121" s="593">
        <v>4.93</v>
      </c>
      <c r="IA121" s="593">
        <v>4.93</v>
      </c>
      <c r="IB121" s="593">
        <v>3.88</v>
      </c>
      <c r="IC121" s="593">
        <v>3.88</v>
      </c>
      <c r="ID121" s="593">
        <v>3.35</v>
      </c>
      <c r="IE121" s="593">
        <v>3.35</v>
      </c>
      <c r="IJ121" s="593">
        <v>15.65</v>
      </c>
      <c r="IK121" s="593">
        <v>15.65</v>
      </c>
      <c r="IL121" s="593">
        <v>22.62</v>
      </c>
      <c r="IM121" s="593">
        <v>22.62</v>
      </c>
      <c r="IN121" s="593">
        <v>13.95</v>
      </c>
      <c r="IO121" s="593">
        <v>13.95</v>
      </c>
      <c r="IP121" s="593">
        <v>13.95</v>
      </c>
      <c r="IQ121" s="593">
        <v>13.95</v>
      </c>
      <c r="IV121" s="593">
        <v>15.65</v>
      </c>
      <c r="IW121" s="593">
        <v>15.65</v>
      </c>
      <c r="IX121" s="593">
        <v>22.62</v>
      </c>
      <c r="IY121" s="593">
        <v>22.62</v>
      </c>
      <c r="IZ121" s="593">
        <v>13.95</v>
      </c>
      <c r="JA121" s="593">
        <v>13.95</v>
      </c>
      <c r="JB121" s="593">
        <v>13.95</v>
      </c>
      <c r="JC121" s="593">
        <v>13.95</v>
      </c>
      <c r="JH121" s="593">
        <v>4.25</v>
      </c>
      <c r="JI121" s="593">
        <v>4.25</v>
      </c>
      <c r="JJ121" s="593">
        <v>18.899999999999999</v>
      </c>
      <c r="JK121" s="593">
        <v>18.899999999999999</v>
      </c>
      <c r="JL121" s="593">
        <v>18.899999999999999</v>
      </c>
      <c r="JM121" s="593">
        <v>18.899999999999999</v>
      </c>
      <c r="JN121" s="593">
        <v>11.75</v>
      </c>
      <c r="JO121" s="593">
        <v>11.75</v>
      </c>
      <c r="JP121" s="593">
        <v>11.75</v>
      </c>
      <c r="JQ121" s="593">
        <v>11.75</v>
      </c>
      <c r="JT121" s="593">
        <v>1.32</v>
      </c>
      <c r="JU121" s="593">
        <v>1.32</v>
      </c>
      <c r="JV121" s="593">
        <v>1.32</v>
      </c>
      <c r="JW121" s="593">
        <v>1.32</v>
      </c>
      <c r="JX121" s="593">
        <v>1.32</v>
      </c>
      <c r="JY121" s="593">
        <v>1.32</v>
      </c>
      <c r="KF121" s="593">
        <v>0.75</v>
      </c>
      <c r="KG121" s="593">
        <v>0.75</v>
      </c>
      <c r="KH121" s="593">
        <v>0.44</v>
      </c>
      <c r="KI121" s="593">
        <v>0.44</v>
      </c>
      <c r="KJ121" s="593">
        <v>0.44</v>
      </c>
      <c r="KK121" s="593">
        <v>0.44</v>
      </c>
      <c r="KR121" s="593">
        <v>1.38</v>
      </c>
      <c r="KS121" s="593">
        <v>1.38</v>
      </c>
      <c r="KT121" s="593">
        <v>1.38</v>
      </c>
      <c r="KU121" s="593">
        <v>1.38</v>
      </c>
      <c r="KV121" s="593">
        <v>1.6</v>
      </c>
      <c r="KW121" s="593">
        <v>1.6</v>
      </c>
      <c r="LD121" s="593">
        <v>0.42</v>
      </c>
      <c r="LE121" s="593">
        <v>0.42</v>
      </c>
      <c r="LF121" s="593">
        <v>0.42</v>
      </c>
      <c r="LG121" s="593">
        <v>0.42</v>
      </c>
      <c r="LH121" s="593">
        <v>0.26</v>
      </c>
      <c r="LI121" s="593">
        <v>0.26</v>
      </c>
      <c r="LP121" s="593">
        <v>0.8</v>
      </c>
      <c r="LQ121" s="593">
        <v>0.8</v>
      </c>
      <c r="LR121" s="593">
        <v>0.8</v>
      </c>
      <c r="LS121" s="593">
        <v>0.8</v>
      </c>
      <c r="LT121" s="593">
        <v>0.37</v>
      </c>
      <c r="LU121" s="593">
        <v>0.37</v>
      </c>
      <c r="MB121" s="593">
        <v>0.76</v>
      </c>
      <c r="MC121" s="593">
        <v>1.1100000000000001</v>
      </c>
      <c r="MD121" s="593">
        <v>0.37</v>
      </c>
      <c r="ME121" s="593">
        <v>0.37</v>
      </c>
      <c r="MF121" s="593">
        <v>0.37</v>
      </c>
      <c r="MG121" s="593">
        <v>0.37</v>
      </c>
      <c r="MH121" s="593">
        <v>0.42</v>
      </c>
      <c r="MI121" s="593">
        <v>0.42</v>
      </c>
      <c r="MJ121" s="593">
        <v>0.4</v>
      </c>
      <c r="MK121" s="593">
        <v>0.4</v>
      </c>
      <c r="ML121" s="593">
        <v>0.4</v>
      </c>
      <c r="MM121" s="593">
        <v>0.42</v>
      </c>
      <c r="MN121" s="593">
        <v>1.43</v>
      </c>
      <c r="MO121" s="593">
        <v>1.43</v>
      </c>
      <c r="MP121" s="593">
        <v>0.57999999999999996</v>
      </c>
      <c r="MQ121" s="593">
        <v>0.57999999999999996</v>
      </c>
      <c r="MR121" s="593">
        <v>0.75</v>
      </c>
      <c r="MS121" s="593">
        <v>0.75</v>
      </c>
      <c r="MT121" s="593">
        <v>2.5499999999999998</v>
      </c>
      <c r="MU121" s="593">
        <v>2.5499999999999998</v>
      </c>
      <c r="MV121" s="593">
        <v>2.5499999999999998</v>
      </c>
      <c r="MW121" s="593">
        <v>2.5499999999999998</v>
      </c>
      <c r="MX121" s="593">
        <v>2.5499999999999998</v>
      </c>
      <c r="MY121" s="593">
        <v>2.5499999999999998</v>
      </c>
      <c r="MZ121" s="593">
        <v>1.98</v>
      </c>
      <c r="NA121" s="593">
        <v>1.98</v>
      </c>
      <c r="NB121" s="593">
        <v>3.6</v>
      </c>
      <c r="NC121" s="593">
        <v>3.6</v>
      </c>
      <c r="ND121" s="593">
        <v>3.27</v>
      </c>
      <c r="NE121" s="593">
        <v>3.27</v>
      </c>
      <c r="NF121" s="604">
        <f t="shared" si="16"/>
        <v>3.4350000000000001</v>
      </c>
      <c r="NG121" s="604">
        <f t="shared" si="16"/>
        <v>3.4350000000000001</v>
      </c>
      <c r="NH121" s="593">
        <v>3.92</v>
      </c>
      <c r="NI121" s="593">
        <v>3.92</v>
      </c>
      <c r="NL121" s="593">
        <v>1.73</v>
      </c>
      <c r="NM121" s="593">
        <v>1.73</v>
      </c>
      <c r="NN121" s="593">
        <v>2.83</v>
      </c>
      <c r="NO121" s="593">
        <v>2.83</v>
      </c>
      <c r="NP121" s="593">
        <v>2.83</v>
      </c>
      <c r="NQ121" s="593">
        <v>2.83</v>
      </c>
      <c r="NR121" s="593">
        <v>2.64</v>
      </c>
      <c r="NS121" s="593">
        <v>2.64</v>
      </c>
      <c r="NT121" s="593">
        <v>2.82</v>
      </c>
      <c r="NU121" s="593">
        <v>2.82</v>
      </c>
      <c r="NX121" s="593">
        <v>3.81</v>
      </c>
      <c r="NY121" s="593">
        <v>3.81</v>
      </c>
      <c r="NZ121" s="593">
        <v>6.46</v>
      </c>
      <c r="OA121" s="593">
        <v>6.46</v>
      </c>
      <c r="OB121" s="593">
        <v>6.46</v>
      </c>
      <c r="OC121" s="593">
        <v>6.46</v>
      </c>
      <c r="OD121" s="593">
        <v>6.72</v>
      </c>
      <c r="OE121" s="593">
        <v>6.72</v>
      </c>
      <c r="OJ121" s="593">
        <v>2.71</v>
      </c>
      <c r="OK121" s="593">
        <v>2.71</v>
      </c>
      <c r="OL121" s="593">
        <v>10.9</v>
      </c>
      <c r="OM121" s="593">
        <v>10.9</v>
      </c>
      <c r="ON121" s="593">
        <v>10.9</v>
      </c>
      <c r="OO121" s="593">
        <v>10.9</v>
      </c>
      <c r="OP121" s="593">
        <v>0.95</v>
      </c>
      <c r="OQ121" s="593">
        <v>0.95</v>
      </c>
      <c r="OR121" s="593">
        <v>3.61</v>
      </c>
      <c r="OS121" s="593">
        <v>3.61</v>
      </c>
      <c r="OV121" s="593">
        <v>1.53</v>
      </c>
      <c r="OW121" s="593">
        <v>1.53</v>
      </c>
      <c r="OX121" s="593">
        <v>0.62</v>
      </c>
      <c r="OY121" s="593">
        <v>0.62</v>
      </c>
      <c r="OZ121" s="593">
        <v>0.59</v>
      </c>
      <c r="PA121" s="593">
        <v>0.59</v>
      </c>
      <c r="PB121" s="593">
        <v>0.57999999999999996</v>
      </c>
      <c r="PC121" s="593">
        <v>0.57999999999999996</v>
      </c>
      <c r="PD121" s="593">
        <v>2.68</v>
      </c>
      <c r="PE121" s="593">
        <v>2.68</v>
      </c>
      <c r="PH121" s="593">
        <v>1.73</v>
      </c>
      <c r="PI121" s="593">
        <v>1.73</v>
      </c>
      <c r="PJ121" s="593">
        <v>0.71</v>
      </c>
      <c r="PK121" s="593">
        <v>0.71</v>
      </c>
      <c r="PL121" s="593">
        <v>0.71</v>
      </c>
      <c r="PM121" s="593">
        <v>0.66</v>
      </c>
      <c r="PN121" s="593">
        <v>0.66</v>
      </c>
      <c r="PO121" s="593">
        <v>0.66</v>
      </c>
      <c r="PP121" s="593">
        <v>3.03</v>
      </c>
      <c r="PQ121" s="593">
        <v>3.03</v>
      </c>
      <c r="PT121" s="593">
        <v>1.27</v>
      </c>
      <c r="PU121" s="593">
        <v>1.27</v>
      </c>
      <c r="PV121" s="593">
        <v>0.37</v>
      </c>
      <c r="PW121" s="593">
        <v>0.37</v>
      </c>
      <c r="PX121" s="593">
        <v>0.45</v>
      </c>
      <c r="PY121" s="593">
        <v>0.45</v>
      </c>
      <c r="PZ121" s="593">
        <v>0.45</v>
      </c>
      <c r="QA121" s="593">
        <v>0.45</v>
      </c>
      <c r="QB121" s="593">
        <v>0.45</v>
      </c>
      <c r="QC121" s="593">
        <v>0.45</v>
      </c>
      <c r="QD121" s="593">
        <v>0.42</v>
      </c>
      <c r="QE121" s="593">
        <v>0.42</v>
      </c>
      <c r="QF121" s="593">
        <v>0.56999999999999995</v>
      </c>
      <c r="QG121" s="593">
        <v>0.56999999999999995</v>
      </c>
      <c r="QH121" s="593">
        <v>0.32</v>
      </c>
      <c r="QI121" s="593">
        <v>0.32</v>
      </c>
      <c r="QJ121" s="593">
        <v>0.33</v>
      </c>
      <c r="QK121" s="593">
        <v>0.33</v>
      </c>
      <c r="QL121" s="593">
        <v>0.33</v>
      </c>
      <c r="QM121" s="593">
        <v>0.33</v>
      </c>
      <c r="QN121" s="593">
        <v>0.33</v>
      </c>
      <c r="QO121" s="593">
        <v>0.33</v>
      </c>
      <c r="QP121" s="593">
        <v>0.33</v>
      </c>
      <c r="QQ121" s="593">
        <v>0.33</v>
      </c>
      <c r="QR121" s="593">
        <v>0.62</v>
      </c>
      <c r="QS121" s="593">
        <v>0.62</v>
      </c>
      <c r="QT121" s="593">
        <v>0.32</v>
      </c>
      <c r="QU121" s="593">
        <v>0.32</v>
      </c>
      <c r="QV121" s="593">
        <v>0.33</v>
      </c>
      <c r="QW121" s="593">
        <v>0.33</v>
      </c>
      <c r="QX121" s="593">
        <v>0.33</v>
      </c>
      <c r="QY121" s="593">
        <v>0.33</v>
      </c>
      <c r="QZ121" s="593">
        <v>0.33</v>
      </c>
      <c r="RA121" s="593">
        <v>0.33</v>
      </c>
      <c r="RB121" s="593">
        <v>0.34</v>
      </c>
      <c r="RC121" s="593">
        <v>0.34</v>
      </c>
      <c r="RD121" s="593">
        <v>0.81</v>
      </c>
      <c r="RE121" s="593">
        <v>0.81</v>
      </c>
      <c r="RF121" s="593">
        <v>0.34</v>
      </c>
      <c r="RG121" s="593">
        <v>0.34</v>
      </c>
      <c r="RH121" s="593">
        <v>0.36</v>
      </c>
      <c r="RI121" s="593">
        <v>0.36</v>
      </c>
      <c r="RJ121" s="593">
        <v>0.36</v>
      </c>
      <c r="RK121" s="593">
        <v>0.36</v>
      </c>
      <c r="RL121" s="593">
        <v>0.36</v>
      </c>
      <c r="RM121" s="593">
        <v>0.36</v>
      </c>
      <c r="RN121" s="593">
        <v>0.36</v>
      </c>
      <c r="RO121" s="593">
        <v>0.36</v>
      </c>
      <c r="RP121" s="593">
        <v>1.67</v>
      </c>
      <c r="RQ121" s="593">
        <v>1.67</v>
      </c>
      <c r="RR121" s="593">
        <v>0.42</v>
      </c>
      <c r="RS121" s="593">
        <v>0.42</v>
      </c>
      <c r="RT121" s="593">
        <v>0.54</v>
      </c>
      <c r="RU121" s="593">
        <v>0.54</v>
      </c>
      <c r="RV121" s="593">
        <v>0.54</v>
      </c>
      <c r="RW121" s="593">
        <v>0.54</v>
      </c>
      <c r="RX121" s="593">
        <v>0.54</v>
      </c>
      <c r="RY121" s="593">
        <v>0.54</v>
      </c>
      <c r="RZ121" s="593">
        <v>0.5</v>
      </c>
      <c r="SA121" s="593">
        <v>0.5</v>
      </c>
      <c r="SB121" s="593">
        <v>1.01</v>
      </c>
      <c r="SC121" s="593">
        <v>1.01</v>
      </c>
      <c r="SD121" s="593">
        <v>0.35</v>
      </c>
      <c r="SE121" s="593">
        <v>0.35</v>
      </c>
      <c r="SF121" s="593">
        <v>0.4</v>
      </c>
      <c r="SG121" s="593">
        <v>0.4</v>
      </c>
      <c r="SH121" s="593">
        <v>0.4</v>
      </c>
      <c r="SI121" s="593">
        <v>0.4</v>
      </c>
      <c r="SJ121" s="593">
        <v>0.4</v>
      </c>
      <c r="SK121" s="593">
        <v>0.4</v>
      </c>
      <c r="SL121" s="593">
        <v>0.39</v>
      </c>
      <c r="SM121" s="593">
        <v>0.39</v>
      </c>
      <c r="SN121" s="593">
        <v>0.9</v>
      </c>
      <c r="SO121" s="593">
        <v>0.9</v>
      </c>
      <c r="SZ121" s="593">
        <v>0.95</v>
      </c>
      <c r="TA121" s="593">
        <v>0.95</v>
      </c>
      <c r="TX121" s="593">
        <v>0.71</v>
      </c>
      <c r="TY121" s="600">
        <v>0.71</v>
      </c>
    </row>
    <row r="122" spans="1:545" s="593" customFormat="1" x14ac:dyDescent="0.15">
      <c r="A122" s="602">
        <v>6</v>
      </c>
      <c r="B122" s="603">
        <v>2.96</v>
      </c>
      <c r="C122" s="603">
        <v>2.96</v>
      </c>
      <c r="D122" s="603">
        <v>5.0999999999999996</v>
      </c>
      <c r="E122" s="603">
        <v>5.0999999999999996</v>
      </c>
      <c r="F122" s="603">
        <v>8.27</v>
      </c>
      <c r="G122" s="603">
        <v>8.27</v>
      </c>
      <c r="H122" s="603">
        <v>4.3099999999999996</v>
      </c>
      <c r="I122" s="603">
        <v>4.3099999999999996</v>
      </c>
      <c r="J122" s="603">
        <v>8.39</v>
      </c>
      <c r="K122" s="603">
        <v>8.39</v>
      </c>
      <c r="L122" s="603"/>
      <c r="M122" s="603"/>
      <c r="N122" s="603"/>
      <c r="O122" s="603"/>
      <c r="P122" s="603"/>
      <c r="Q122" s="603"/>
      <c r="R122" s="603"/>
      <c r="S122" s="603"/>
      <c r="T122" s="603"/>
      <c r="U122" s="603"/>
      <c r="V122" s="603"/>
      <c r="W122" s="603"/>
      <c r="X122" s="603"/>
      <c r="Y122" s="603"/>
      <c r="Z122" s="603">
        <v>0.81</v>
      </c>
      <c r="AA122" s="603"/>
      <c r="AB122" s="603"/>
      <c r="AC122" s="603"/>
      <c r="AD122" s="603"/>
      <c r="AE122" s="603"/>
      <c r="AF122" s="603"/>
      <c r="AG122" s="603"/>
      <c r="AH122" s="603"/>
      <c r="AI122" s="603"/>
      <c r="AJ122" s="603"/>
      <c r="AK122" s="603"/>
      <c r="AL122" s="603">
        <v>1.53</v>
      </c>
      <c r="AM122" s="603">
        <v>1.53</v>
      </c>
      <c r="AN122" s="603"/>
      <c r="AO122" s="603"/>
      <c r="AP122" s="603"/>
      <c r="AQ122" s="603"/>
      <c r="AR122" s="603"/>
      <c r="AS122" s="603"/>
      <c r="AT122" s="603"/>
      <c r="AU122" s="603"/>
      <c r="AV122" s="603"/>
      <c r="AW122" s="603"/>
      <c r="AX122" s="603">
        <v>1.7</v>
      </c>
      <c r="AY122" s="603">
        <v>1.7</v>
      </c>
      <c r="AZ122" s="603"/>
      <c r="BA122" s="603"/>
      <c r="BB122" s="603"/>
      <c r="BC122" s="603"/>
      <c r="BD122" s="603"/>
      <c r="BE122" s="603"/>
      <c r="BF122" s="603"/>
      <c r="BG122" s="603"/>
      <c r="BH122" s="603"/>
      <c r="BI122" s="603"/>
      <c r="BJ122" s="603">
        <v>1.05</v>
      </c>
      <c r="BK122" s="603"/>
      <c r="BL122" s="603"/>
      <c r="BM122" s="603"/>
      <c r="BN122" s="603"/>
      <c r="BO122" s="603"/>
      <c r="BP122" s="603"/>
      <c r="BQ122" s="603"/>
      <c r="BR122" s="603"/>
      <c r="BS122" s="603"/>
      <c r="BT122" s="603"/>
      <c r="BU122" s="603"/>
      <c r="BV122" s="603">
        <v>0.49</v>
      </c>
      <c r="BW122" s="603"/>
      <c r="BX122" s="603"/>
      <c r="BY122" s="603"/>
      <c r="BZ122" s="603"/>
      <c r="CA122" s="603"/>
      <c r="CB122" s="603"/>
      <c r="CC122" s="603"/>
      <c r="CD122" s="603"/>
      <c r="CE122" s="603"/>
      <c r="CF122" s="603"/>
      <c r="CG122" s="603"/>
      <c r="CH122" s="603">
        <v>0.96</v>
      </c>
      <c r="CI122" s="603">
        <v>0.96</v>
      </c>
      <c r="CJ122" s="603"/>
      <c r="CK122" s="603"/>
      <c r="CL122" s="603"/>
      <c r="CM122" s="603"/>
      <c r="CN122" s="603"/>
      <c r="CO122" s="603"/>
      <c r="CP122" s="603"/>
      <c r="CQ122" s="603"/>
      <c r="CR122" s="603"/>
      <c r="CS122" s="603"/>
      <c r="CT122" s="603"/>
      <c r="CU122" s="603"/>
      <c r="CV122" s="603"/>
      <c r="CW122" s="603"/>
      <c r="CX122" s="603"/>
      <c r="CY122" s="603"/>
      <c r="CZ122" s="603"/>
      <c r="DA122" s="603"/>
      <c r="DB122" s="603"/>
      <c r="DC122" s="603"/>
      <c r="DD122" s="603"/>
      <c r="DE122" s="603"/>
      <c r="DF122" s="603">
        <v>8.6</v>
      </c>
      <c r="DG122" s="603">
        <v>8.6</v>
      </c>
      <c r="DH122" s="603">
        <v>12.42</v>
      </c>
      <c r="DI122" s="603">
        <v>8.61</v>
      </c>
      <c r="DJ122" s="603">
        <v>5.76</v>
      </c>
      <c r="DK122" s="603">
        <v>5.76</v>
      </c>
      <c r="DL122" s="603">
        <v>5.56</v>
      </c>
      <c r="DM122" s="603">
        <v>5.56</v>
      </c>
      <c r="DN122" s="603">
        <v>5.76</v>
      </c>
      <c r="DO122" s="603">
        <v>5.76</v>
      </c>
      <c r="DP122" s="603">
        <v>5.56</v>
      </c>
      <c r="DQ122" s="603">
        <v>5.76</v>
      </c>
      <c r="DR122" s="603">
        <v>5.76</v>
      </c>
      <c r="DS122" s="603">
        <v>5.76</v>
      </c>
      <c r="DT122" s="603">
        <v>5.56</v>
      </c>
      <c r="DU122" s="603">
        <v>5.56</v>
      </c>
      <c r="DV122" s="603">
        <v>8.4600000000000009</v>
      </c>
      <c r="DW122" s="603">
        <v>8.24</v>
      </c>
      <c r="DX122" s="603">
        <v>8.4600000000000009</v>
      </c>
      <c r="DY122" s="603">
        <v>8.4600000000000009</v>
      </c>
      <c r="DZ122" s="603">
        <v>8.24</v>
      </c>
      <c r="EA122" s="603">
        <v>8.24</v>
      </c>
      <c r="EB122" s="603">
        <v>10.31</v>
      </c>
      <c r="EC122" s="603">
        <v>10.31</v>
      </c>
      <c r="ED122" s="603">
        <v>4.72</v>
      </c>
      <c r="EE122" s="603">
        <v>4.5199999999999996</v>
      </c>
      <c r="EF122" s="603">
        <v>4.5199999999999996</v>
      </c>
      <c r="EG122" s="603">
        <v>4.5199999999999996</v>
      </c>
      <c r="EH122" s="603">
        <v>8.0299999999999994</v>
      </c>
      <c r="EI122" s="603">
        <v>8.0299999999999994</v>
      </c>
      <c r="EJ122" s="603">
        <v>7.4</v>
      </c>
      <c r="EK122" s="603">
        <v>7.4</v>
      </c>
      <c r="EL122" s="603">
        <v>7.4</v>
      </c>
      <c r="EM122" s="603">
        <v>8.02</v>
      </c>
      <c r="EN122" s="603">
        <v>6.15</v>
      </c>
      <c r="EO122" s="603">
        <v>6.15</v>
      </c>
      <c r="EP122" s="603">
        <v>6.25</v>
      </c>
      <c r="EQ122" s="603">
        <v>6.25</v>
      </c>
      <c r="ER122" s="603">
        <v>4.12</v>
      </c>
      <c r="ES122" s="603">
        <v>6.13</v>
      </c>
      <c r="ET122" s="603">
        <v>5.0199999999999996</v>
      </c>
      <c r="EU122" s="603">
        <v>5.0199999999999996</v>
      </c>
      <c r="EV122" s="603">
        <v>5.0199999999999996</v>
      </c>
      <c r="EW122" s="603">
        <v>5.0199999999999996</v>
      </c>
      <c r="EX122" s="603">
        <v>5.0199999999999996</v>
      </c>
      <c r="EY122" s="603">
        <v>1.67</v>
      </c>
      <c r="EZ122" s="603">
        <v>3.78</v>
      </c>
      <c r="FA122" s="603">
        <v>3.78</v>
      </c>
      <c r="FB122" s="603">
        <v>3.78</v>
      </c>
      <c r="FC122" s="603">
        <v>3.78</v>
      </c>
      <c r="FD122" s="603">
        <v>2.41</v>
      </c>
      <c r="FE122" s="603">
        <v>2.41</v>
      </c>
      <c r="FF122" s="603">
        <v>2.41</v>
      </c>
      <c r="FG122" s="603">
        <v>2.41</v>
      </c>
      <c r="FH122" s="603">
        <v>2.41</v>
      </c>
      <c r="FI122" s="603">
        <v>2.41</v>
      </c>
      <c r="FJ122" s="603">
        <v>0.84</v>
      </c>
      <c r="FK122" s="603">
        <v>0.84</v>
      </c>
      <c r="FL122" s="593">
        <v>0.84</v>
      </c>
      <c r="FM122" s="593">
        <v>0.84</v>
      </c>
      <c r="FN122" s="593">
        <v>0.85</v>
      </c>
      <c r="FO122" s="593">
        <v>0.85</v>
      </c>
      <c r="FP122" s="593">
        <v>2.97</v>
      </c>
      <c r="FQ122" s="593">
        <v>2.97</v>
      </c>
      <c r="FR122" s="593">
        <v>2.97</v>
      </c>
      <c r="FS122" s="593">
        <v>2.97</v>
      </c>
      <c r="FT122" s="593">
        <v>5.67</v>
      </c>
      <c r="FU122" s="593">
        <v>5.67</v>
      </c>
      <c r="FV122" s="593">
        <v>5.67</v>
      </c>
      <c r="FW122" s="593">
        <v>5.67</v>
      </c>
      <c r="FX122" s="593">
        <v>5.67</v>
      </c>
      <c r="FY122" s="593">
        <v>5.67</v>
      </c>
      <c r="FZ122" s="593">
        <v>5.67</v>
      </c>
      <c r="GA122" s="593">
        <v>5.67</v>
      </c>
      <c r="GB122" s="593">
        <v>2.99</v>
      </c>
      <c r="GC122" s="593">
        <v>2.99</v>
      </c>
      <c r="GD122" s="593">
        <v>0.59</v>
      </c>
      <c r="GE122" s="593">
        <v>0.59</v>
      </c>
      <c r="GF122" s="593">
        <v>1.93</v>
      </c>
      <c r="GG122" s="593">
        <v>1.93</v>
      </c>
      <c r="GH122" s="593">
        <v>0.65</v>
      </c>
      <c r="GI122" s="593">
        <v>0.65</v>
      </c>
      <c r="GJ122" s="593">
        <v>0.57999999999999996</v>
      </c>
      <c r="GK122" s="593">
        <v>0.57999999999999996</v>
      </c>
      <c r="GL122" s="593">
        <v>0.57999999999999996</v>
      </c>
      <c r="GM122" s="593">
        <v>0.57999999999999996</v>
      </c>
      <c r="GN122" s="593">
        <v>0.82</v>
      </c>
      <c r="GO122" s="593">
        <v>0.82</v>
      </c>
      <c r="GP122" s="593">
        <v>0.37</v>
      </c>
      <c r="GQ122" s="593">
        <v>0.37</v>
      </c>
      <c r="GZ122" s="593">
        <v>3.53</v>
      </c>
      <c r="HA122" s="593">
        <v>3.53</v>
      </c>
      <c r="HB122" s="593">
        <v>8.9499999999999993</v>
      </c>
      <c r="HC122" s="593">
        <v>8.9499999999999993</v>
      </c>
      <c r="HD122" s="593">
        <v>8.9499999999999993</v>
      </c>
      <c r="HE122" s="593">
        <v>8.9499999999999993</v>
      </c>
      <c r="HF122" s="593">
        <v>6.32</v>
      </c>
      <c r="HG122" s="593">
        <v>6.32</v>
      </c>
      <c r="HH122" s="593">
        <v>6.32</v>
      </c>
      <c r="HI122" s="593">
        <v>6.32</v>
      </c>
      <c r="HJ122" s="593">
        <v>6.32</v>
      </c>
      <c r="HK122" s="593">
        <v>6.32</v>
      </c>
      <c r="HL122" s="593">
        <v>7.79</v>
      </c>
      <c r="HM122" s="593">
        <v>7.79</v>
      </c>
      <c r="HN122" s="593">
        <v>6.48</v>
      </c>
      <c r="HO122" s="593">
        <v>6.48</v>
      </c>
      <c r="HP122" s="593">
        <v>6.48</v>
      </c>
      <c r="HQ122" s="593">
        <v>6.48</v>
      </c>
      <c r="HR122" s="593">
        <v>8.34</v>
      </c>
      <c r="HS122" s="593">
        <v>8.34</v>
      </c>
      <c r="HT122" s="593">
        <v>8.34</v>
      </c>
      <c r="HU122" s="593">
        <v>8.34</v>
      </c>
      <c r="HX122" s="593">
        <v>3.23</v>
      </c>
      <c r="HY122" s="593">
        <v>3.23</v>
      </c>
      <c r="HZ122" s="593">
        <v>8.07</v>
      </c>
      <c r="IA122" s="593">
        <v>8.07</v>
      </c>
      <c r="IB122" s="593">
        <v>6.69</v>
      </c>
      <c r="IC122" s="593">
        <v>6.69</v>
      </c>
      <c r="ID122" s="593">
        <v>5.87</v>
      </c>
      <c r="IE122" s="593">
        <v>5.87</v>
      </c>
      <c r="IJ122" s="593">
        <v>20.55</v>
      </c>
      <c r="IK122" s="593">
        <v>20.55</v>
      </c>
      <c r="IL122" s="593">
        <v>33.11</v>
      </c>
      <c r="IM122" s="593">
        <v>33.11</v>
      </c>
      <c r="IN122" s="593">
        <v>22.19</v>
      </c>
      <c r="IO122" s="593">
        <v>22.19</v>
      </c>
      <c r="IP122" s="593">
        <v>22.19</v>
      </c>
      <c r="IQ122" s="593">
        <v>22.19</v>
      </c>
      <c r="IV122" s="593">
        <v>20.55</v>
      </c>
      <c r="IW122" s="593">
        <v>20.55</v>
      </c>
      <c r="IX122" s="593">
        <v>33.11</v>
      </c>
      <c r="IY122" s="593">
        <v>33.11</v>
      </c>
      <c r="IZ122" s="593">
        <v>22.19</v>
      </c>
      <c r="JA122" s="593">
        <v>22.19</v>
      </c>
      <c r="JB122" s="593">
        <v>22.19</v>
      </c>
      <c r="JC122" s="593">
        <v>22.19</v>
      </c>
      <c r="JH122" s="593">
        <v>7.1</v>
      </c>
      <c r="JI122" s="593">
        <v>7.1</v>
      </c>
      <c r="JJ122" s="593">
        <v>28.08</v>
      </c>
      <c r="JK122" s="593">
        <v>28.08</v>
      </c>
      <c r="JL122" s="593">
        <v>28.08</v>
      </c>
      <c r="JM122" s="593">
        <v>28.08</v>
      </c>
      <c r="JN122" s="593">
        <v>18.97</v>
      </c>
      <c r="JO122" s="593">
        <v>18.97</v>
      </c>
      <c r="JP122" s="593">
        <v>18.97</v>
      </c>
      <c r="JQ122" s="593">
        <v>18.97</v>
      </c>
      <c r="JT122" s="593">
        <v>2.0699999999999998</v>
      </c>
      <c r="JU122" s="593">
        <v>2.0699999999999998</v>
      </c>
      <c r="JV122" s="593">
        <v>2.0699999999999998</v>
      </c>
      <c r="JW122" s="593">
        <v>2.0699999999999998</v>
      </c>
      <c r="JX122" s="593">
        <v>2.0699999999999998</v>
      </c>
      <c r="JY122" s="593">
        <v>2.0699999999999998</v>
      </c>
      <c r="KF122" s="593">
        <v>1.08</v>
      </c>
      <c r="KG122" s="593">
        <v>1.08</v>
      </c>
      <c r="KH122" s="593">
        <v>0.59</v>
      </c>
      <c r="KI122" s="593">
        <v>0.59</v>
      </c>
      <c r="KJ122" s="593">
        <v>0.59</v>
      </c>
      <c r="KK122" s="593">
        <v>0.59</v>
      </c>
      <c r="KR122" s="593">
        <v>2.16</v>
      </c>
      <c r="KS122" s="593">
        <v>2.16</v>
      </c>
      <c r="KT122" s="593">
        <v>2.16</v>
      </c>
      <c r="KU122" s="593">
        <v>2.16</v>
      </c>
      <c r="KV122" s="593">
        <v>2.99</v>
      </c>
      <c r="KW122" s="593">
        <v>2.99</v>
      </c>
      <c r="LD122" s="593">
        <v>0.55000000000000004</v>
      </c>
      <c r="LE122" s="593">
        <v>0.55000000000000004</v>
      </c>
      <c r="LF122" s="593">
        <v>0.55000000000000004</v>
      </c>
      <c r="LG122" s="593">
        <v>0.55000000000000004</v>
      </c>
      <c r="LH122" s="593">
        <v>0.28000000000000003</v>
      </c>
      <c r="LI122" s="593">
        <v>0.28000000000000003</v>
      </c>
      <c r="LP122" s="593">
        <v>1.17</v>
      </c>
      <c r="LQ122" s="593">
        <v>1.17</v>
      </c>
      <c r="LR122" s="593">
        <v>1.17</v>
      </c>
      <c r="LS122" s="593">
        <v>1.17</v>
      </c>
      <c r="LT122" s="593">
        <v>0.44</v>
      </c>
      <c r="LU122" s="593">
        <v>0.44</v>
      </c>
      <c r="MB122" s="593">
        <v>1.32</v>
      </c>
      <c r="MC122" s="593">
        <v>1.82</v>
      </c>
      <c r="MD122" s="593">
        <v>0.5</v>
      </c>
      <c r="ME122" s="593">
        <v>0.5</v>
      </c>
      <c r="MF122" s="593">
        <v>0.49</v>
      </c>
      <c r="MG122" s="593">
        <v>0.49</v>
      </c>
      <c r="MH122" s="593">
        <v>0.62</v>
      </c>
      <c r="MI122" s="593">
        <v>0.62</v>
      </c>
      <c r="MJ122" s="593">
        <v>0.56000000000000005</v>
      </c>
      <c r="MK122" s="593">
        <v>0.56000000000000005</v>
      </c>
      <c r="ML122" s="593">
        <v>0.56000000000000005</v>
      </c>
      <c r="MM122" s="593">
        <v>0.6</v>
      </c>
      <c r="MN122" s="593">
        <v>2.75</v>
      </c>
      <c r="MO122" s="593">
        <v>2.75</v>
      </c>
      <c r="MP122" s="593">
        <v>1</v>
      </c>
      <c r="MQ122" s="593">
        <v>1</v>
      </c>
      <c r="MR122" s="593">
        <v>1.34</v>
      </c>
      <c r="MS122" s="593">
        <v>1.34</v>
      </c>
      <c r="MT122" s="593">
        <v>5.69</v>
      </c>
      <c r="MU122" s="593">
        <v>5.69</v>
      </c>
      <c r="MV122" s="593">
        <v>5.69</v>
      </c>
      <c r="MW122" s="593">
        <v>5.69</v>
      </c>
      <c r="MX122" s="593">
        <v>5.69</v>
      </c>
      <c r="MY122" s="593">
        <v>5.69</v>
      </c>
      <c r="MZ122" s="593">
        <v>4.3099999999999996</v>
      </c>
      <c r="NA122" s="593">
        <v>4.3099999999999996</v>
      </c>
      <c r="NB122" s="593">
        <v>8.66</v>
      </c>
      <c r="NC122" s="593">
        <v>8.66</v>
      </c>
      <c r="ND122" s="593">
        <v>7.97</v>
      </c>
      <c r="NE122" s="593">
        <v>7.97</v>
      </c>
      <c r="NF122" s="604">
        <f t="shared" si="16"/>
        <v>8.3149999999999995</v>
      </c>
      <c r="NG122" s="604">
        <f t="shared" si="16"/>
        <v>8.3149999999999995</v>
      </c>
      <c r="NH122" s="593">
        <v>9.39</v>
      </c>
      <c r="NI122" s="593">
        <v>9.39</v>
      </c>
      <c r="NL122" s="593">
        <v>3.57</v>
      </c>
      <c r="NM122" s="593">
        <v>3.57</v>
      </c>
      <c r="NN122" s="593">
        <v>6.49</v>
      </c>
      <c r="NO122" s="593">
        <v>6.49</v>
      </c>
      <c r="NP122" s="593">
        <v>6.49</v>
      </c>
      <c r="NQ122" s="593">
        <v>6.49</v>
      </c>
      <c r="NR122" s="593">
        <v>6.11</v>
      </c>
      <c r="NS122" s="593">
        <v>6.11</v>
      </c>
      <c r="NT122" s="593">
        <v>6.52</v>
      </c>
      <c r="NU122" s="593">
        <v>6.52</v>
      </c>
      <c r="NX122" s="593">
        <v>6.94</v>
      </c>
      <c r="NY122" s="593">
        <v>6.94</v>
      </c>
      <c r="NZ122" s="593">
        <v>11.48</v>
      </c>
      <c r="OA122" s="593">
        <v>11.48</v>
      </c>
      <c r="OB122" s="593">
        <v>11.48</v>
      </c>
      <c r="OC122" s="593">
        <v>11.48</v>
      </c>
      <c r="OD122" s="593">
        <v>11.93</v>
      </c>
      <c r="OE122" s="593">
        <v>11.93</v>
      </c>
      <c r="OJ122" s="593">
        <v>4.9000000000000004</v>
      </c>
      <c r="OK122" s="593">
        <v>4.9000000000000004</v>
      </c>
      <c r="OL122" s="593">
        <v>17.690000000000001</v>
      </c>
      <c r="OM122" s="593">
        <v>17.690000000000001</v>
      </c>
      <c r="ON122" s="593">
        <v>17.690000000000001</v>
      </c>
      <c r="OO122" s="593">
        <v>17.690000000000001</v>
      </c>
      <c r="OP122" s="593">
        <v>1.91</v>
      </c>
      <c r="OQ122" s="593">
        <v>1.91</v>
      </c>
      <c r="OR122" s="593">
        <v>6.9</v>
      </c>
      <c r="OS122" s="593">
        <v>6.9</v>
      </c>
      <c r="OV122" s="593">
        <v>2.7</v>
      </c>
      <c r="OW122" s="593">
        <v>2.7</v>
      </c>
      <c r="OX122" s="593">
        <v>0.99</v>
      </c>
      <c r="OY122" s="593">
        <v>0.99</v>
      </c>
      <c r="OZ122" s="593">
        <v>0.94</v>
      </c>
      <c r="PA122" s="593">
        <v>0.94</v>
      </c>
      <c r="PB122" s="593">
        <v>0.93</v>
      </c>
      <c r="PC122" s="593">
        <v>0.93</v>
      </c>
      <c r="PD122" s="593">
        <v>5.34</v>
      </c>
      <c r="PE122" s="593">
        <v>5.34</v>
      </c>
      <c r="PH122" s="593">
        <v>2.95</v>
      </c>
      <c r="PI122" s="593">
        <v>2.95</v>
      </c>
      <c r="PJ122" s="593">
        <v>1.06</v>
      </c>
      <c r="PK122" s="593">
        <v>1.06</v>
      </c>
      <c r="PL122" s="593">
        <v>1.06</v>
      </c>
      <c r="PM122" s="593">
        <v>0.99</v>
      </c>
      <c r="PN122" s="593">
        <v>0.99</v>
      </c>
      <c r="PO122" s="593">
        <v>0.99</v>
      </c>
      <c r="PP122" s="593">
        <v>5.31</v>
      </c>
      <c r="PQ122" s="593">
        <v>5.31</v>
      </c>
      <c r="PT122" s="593">
        <v>1.97</v>
      </c>
      <c r="PU122" s="593">
        <v>1.97</v>
      </c>
      <c r="PV122" s="593">
        <v>0.46</v>
      </c>
      <c r="PW122" s="593">
        <v>0.46</v>
      </c>
      <c r="PX122" s="593">
        <v>0.59</v>
      </c>
      <c r="PY122" s="593">
        <v>0.59</v>
      </c>
      <c r="PZ122" s="593">
        <v>0.59</v>
      </c>
      <c r="QA122" s="593">
        <v>0.59</v>
      </c>
      <c r="QB122" s="593">
        <v>0.59</v>
      </c>
      <c r="QC122" s="593">
        <v>0.59</v>
      </c>
      <c r="QD122" s="593">
        <v>0.55000000000000004</v>
      </c>
      <c r="QE122" s="593">
        <v>0.55000000000000004</v>
      </c>
      <c r="QF122" s="593">
        <v>0.77</v>
      </c>
      <c r="QG122" s="593">
        <v>0.77</v>
      </c>
      <c r="QH122" s="593">
        <v>0.34</v>
      </c>
      <c r="QI122" s="593">
        <v>0.34</v>
      </c>
      <c r="QJ122" s="593">
        <v>0.36</v>
      </c>
      <c r="QK122" s="593">
        <v>0.36</v>
      </c>
      <c r="QL122" s="593">
        <v>0.36</v>
      </c>
      <c r="QM122" s="593">
        <v>0.36</v>
      </c>
      <c r="QN122" s="593">
        <v>0.36</v>
      </c>
      <c r="QO122" s="593">
        <v>0.36</v>
      </c>
      <c r="QP122" s="593">
        <v>0.36</v>
      </c>
      <c r="QQ122" s="593">
        <v>0.36</v>
      </c>
      <c r="QR122" s="593">
        <v>0.85</v>
      </c>
      <c r="QS122" s="593">
        <v>0.85</v>
      </c>
      <c r="QT122" s="593">
        <v>0.35</v>
      </c>
      <c r="QU122" s="593">
        <v>0.35</v>
      </c>
      <c r="QV122" s="593">
        <v>0.37</v>
      </c>
      <c r="QW122" s="593">
        <v>0.37</v>
      </c>
      <c r="QX122" s="593">
        <v>0.37</v>
      </c>
      <c r="QY122" s="593">
        <v>0.37</v>
      </c>
      <c r="QZ122" s="593">
        <v>0.37</v>
      </c>
      <c r="RA122" s="593">
        <v>0.37</v>
      </c>
      <c r="RB122" s="593">
        <v>0.37</v>
      </c>
      <c r="RC122" s="593">
        <v>0.37</v>
      </c>
      <c r="RD122" s="593">
        <v>1.18</v>
      </c>
      <c r="RE122" s="593">
        <v>1.18</v>
      </c>
      <c r="RF122" s="593">
        <v>0.37</v>
      </c>
      <c r="RG122" s="593">
        <v>0.37</v>
      </c>
      <c r="RH122" s="593">
        <v>0.43</v>
      </c>
      <c r="RI122" s="593">
        <v>0.43</v>
      </c>
      <c r="RJ122" s="593">
        <v>0.43</v>
      </c>
      <c r="RK122" s="593">
        <v>0.43</v>
      </c>
      <c r="RL122" s="593">
        <v>0.43</v>
      </c>
      <c r="RM122" s="593">
        <v>0.43</v>
      </c>
      <c r="RN122" s="593">
        <v>0.42</v>
      </c>
      <c r="RO122" s="593">
        <v>0.42</v>
      </c>
      <c r="RP122" s="593">
        <v>2.65</v>
      </c>
      <c r="RQ122" s="593">
        <v>2.65</v>
      </c>
      <c r="RR122" s="593">
        <v>0.56000000000000005</v>
      </c>
      <c r="RS122" s="593">
        <v>0.56000000000000005</v>
      </c>
      <c r="RT122" s="593">
        <v>0.77</v>
      </c>
      <c r="RU122" s="593">
        <v>0.77</v>
      </c>
      <c r="RV122" s="593">
        <v>0.77</v>
      </c>
      <c r="RW122" s="593">
        <v>0.77</v>
      </c>
      <c r="RX122" s="593">
        <v>0.77</v>
      </c>
      <c r="RY122" s="593">
        <v>0.77</v>
      </c>
      <c r="RZ122" s="593">
        <v>0.7</v>
      </c>
      <c r="SA122" s="593">
        <v>0.7</v>
      </c>
      <c r="SB122" s="593">
        <v>1.53</v>
      </c>
      <c r="SC122" s="593">
        <v>1.53</v>
      </c>
      <c r="SD122" s="593">
        <v>0.41</v>
      </c>
      <c r="SE122" s="593">
        <v>0.41</v>
      </c>
      <c r="SF122" s="593">
        <v>0.5</v>
      </c>
      <c r="SG122" s="593">
        <v>0.5</v>
      </c>
      <c r="SH122" s="593">
        <v>0.5</v>
      </c>
      <c r="SI122" s="593">
        <v>0.5</v>
      </c>
      <c r="SJ122" s="593">
        <v>0.5</v>
      </c>
      <c r="SK122" s="593">
        <v>0.5</v>
      </c>
      <c r="SL122" s="593">
        <v>0.47</v>
      </c>
      <c r="SM122" s="593">
        <v>0.47</v>
      </c>
      <c r="SN122" s="593">
        <v>1.33</v>
      </c>
      <c r="SO122" s="593">
        <v>1.33</v>
      </c>
      <c r="SZ122" s="593">
        <v>1.43</v>
      </c>
      <c r="TA122" s="593">
        <v>1.43</v>
      </c>
      <c r="TX122" s="593">
        <v>1.01</v>
      </c>
      <c r="TY122" s="600">
        <v>1.01</v>
      </c>
    </row>
    <row r="123" spans="1:545" s="593" customFormat="1" x14ac:dyDescent="0.15">
      <c r="A123" s="602">
        <v>7</v>
      </c>
      <c r="B123" s="603">
        <v>4.3499999999999996</v>
      </c>
      <c r="C123" s="603">
        <v>4.3499999999999996</v>
      </c>
      <c r="D123" s="603">
        <v>6.8</v>
      </c>
      <c r="E123" s="603">
        <v>6.8</v>
      </c>
      <c r="F123" s="603">
        <v>12.24</v>
      </c>
      <c r="G123" s="603">
        <v>12.24</v>
      </c>
      <c r="H123" s="603">
        <v>7.11</v>
      </c>
      <c r="I123" s="603">
        <v>7.11</v>
      </c>
      <c r="J123" s="603">
        <v>13.24</v>
      </c>
      <c r="K123" s="603">
        <v>13.24</v>
      </c>
      <c r="L123" s="603"/>
      <c r="M123" s="603"/>
      <c r="N123" s="603"/>
      <c r="O123" s="603"/>
      <c r="P123" s="603"/>
      <c r="Q123" s="603"/>
      <c r="R123" s="603"/>
      <c r="S123" s="603"/>
      <c r="T123" s="603"/>
      <c r="U123" s="603"/>
      <c r="V123" s="603"/>
      <c r="W123" s="603"/>
      <c r="X123" s="603"/>
      <c r="Y123" s="603"/>
      <c r="Z123" s="603">
        <v>1.08</v>
      </c>
      <c r="AA123" s="603"/>
      <c r="AB123" s="603"/>
      <c r="AC123" s="603"/>
      <c r="AD123" s="603"/>
      <c r="AE123" s="603"/>
      <c r="AF123" s="603"/>
      <c r="AG123" s="603"/>
      <c r="AH123" s="603"/>
      <c r="AI123" s="603"/>
      <c r="AJ123" s="603"/>
      <c r="AK123" s="603"/>
      <c r="AL123" s="603">
        <v>2.17</v>
      </c>
      <c r="AM123" s="603">
        <v>2.17</v>
      </c>
      <c r="AN123" s="603"/>
      <c r="AO123" s="603"/>
      <c r="AP123" s="603"/>
      <c r="AQ123" s="603"/>
      <c r="AR123" s="603"/>
      <c r="AS123" s="603"/>
      <c r="AT123" s="603"/>
      <c r="AU123" s="603"/>
      <c r="AV123" s="603"/>
      <c r="AW123" s="603"/>
      <c r="AX123" s="603">
        <v>2.44</v>
      </c>
      <c r="AY123" s="603">
        <v>2.44</v>
      </c>
      <c r="AZ123" s="603"/>
      <c r="BA123" s="603"/>
      <c r="BB123" s="603"/>
      <c r="BC123" s="603"/>
      <c r="BD123" s="603"/>
      <c r="BE123" s="603"/>
      <c r="BF123" s="603"/>
      <c r="BG123" s="603"/>
      <c r="BH123" s="603"/>
      <c r="BI123" s="603"/>
      <c r="BJ123" s="603">
        <v>1.44</v>
      </c>
      <c r="BK123" s="603"/>
      <c r="BL123" s="603"/>
      <c r="BM123" s="603"/>
      <c r="BN123" s="603"/>
      <c r="BO123" s="603"/>
      <c r="BP123" s="603"/>
      <c r="BQ123" s="603"/>
      <c r="BR123" s="603"/>
      <c r="BS123" s="603"/>
      <c r="BT123" s="603"/>
      <c r="BU123" s="603"/>
      <c r="BV123" s="603">
        <v>0.59</v>
      </c>
      <c r="BW123" s="603"/>
      <c r="BX123" s="603"/>
      <c r="BY123" s="603"/>
      <c r="BZ123" s="603"/>
      <c r="CA123" s="603"/>
      <c r="CB123" s="603"/>
      <c r="CC123" s="603"/>
      <c r="CD123" s="603"/>
      <c r="CE123" s="603"/>
      <c r="CF123" s="603"/>
      <c r="CG123" s="603"/>
      <c r="CH123" s="603">
        <v>1.31</v>
      </c>
      <c r="CI123" s="603">
        <v>1.31</v>
      </c>
      <c r="CJ123" s="603"/>
      <c r="CK123" s="603"/>
      <c r="CL123" s="603"/>
      <c r="CM123" s="603"/>
      <c r="CN123" s="603"/>
      <c r="CO123" s="603"/>
      <c r="CP123" s="603"/>
      <c r="CQ123" s="603"/>
      <c r="CR123" s="603"/>
      <c r="CS123" s="603"/>
      <c r="CT123" s="603"/>
      <c r="CU123" s="603"/>
      <c r="CV123" s="603"/>
      <c r="CW123" s="603"/>
      <c r="CX123" s="603"/>
      <c r="CY123" s="603"/>
      <c r="CZ123" s="603"/>
      <c r="DA123" s="603"/>
      <c r="DB123" s="603"/>
      <c r="DC123" s="603"/>
      <c r="DD123" s="603"/>
      <c r="DE123" s="603"/>
      <c r="DF123" s="603">
        <v>12.96</v>
      </c>
      <c r="DG123" s="603">
        <v>12.96</v>
      </c>
      <c r="DH123" s="603">
        <v>17.3</v>
      </c>
      <c r="DI123" s="603">
        <v>12.96</v>
      </c>
      <c r="DJ123" s="603">
        <v>9.41</v>
      </c>
      <c r="DK123" s="603">
        <v>9.41</v>
      </c>
      <c r="DL123" s="603">
        <v>9.08</v>
      </c>
      <c r="DM123" s="603">
        <v>9.08</v>
      </c>
      <c r="DN123" s="603">
        <v>9.41</v>
      </c>
      <c r="DO123" s="603">
        <v>9.41</v>
      </c>
      <c r="DP123" s="603">
        <v>9.08</v>
      </c>
      <c r="DQ123" s="603">
        <v>9.41</v>
      </c>
      <c r="DR123" s="603">
        <v>9.41</v>
      </c>
      <c r="DS123" s="603">
        <v>9.41</v>
      </c>
      <c r="DT123" s="603">
        <v>9.08</v>
      </c>
      <c r="DU123" s="603">
        <v>9.08</v>
      </c>
      <c r="DV123" s="603">
        <v>13.76</v>
      </c>
      <c r="DW123" s="603">
        <v>13.39</v>
      </c>
      <c r="DX123" s="603">
        <v>13.76</v>
      </c>
      <c r="DY123" s="603">
        <v>13.76</v>
      </c>
      <c r="DZ123" s="603">
        <v>13.39</v>
      </c>
      <c r="EA123" s="603">
        <v>13.39</v>
      </c>
      <c r="EB123" s="603">
        <v>16.02</v>
      </c>
      <c r="EC123" s="603">
        <v>16.02</v>
      </c>
      <c r="ED123" s="603">
        <v>7.03</v>
      </c>
      <c r="EE123" s="603">
        <v>6.73</v>
      </c>
      <c r="EF123" s="603">
        <v>6.73</v>
      </c>
      <c r="EG123" s="603">
        <v>6.73</v>
      </c>
      <c r="EH123" s="603">
        <v>10.76</v>
      </c>
      <c r="EI123" s="603">
        <v>10.76</v>
      </c>
      <c r="EJ123" s="603">
        <v>11.58</v>
      </c>
      <c r="EK123" s="603">
        <v>11.58</v>
      </c>
      <c r="EL123" s="603">
        <v>11.58</v>
      </c>
      <c r="EM123" s="603">
        <v>12.46</v>
      </c>
      <c r="EN123" s="603">
        <v>10.07</v>
      </c>
      <c r="EO123" s="603">
        <v>10.07</v>
      </c>
      <c r="EP123" s="603">
        <v>10.199999999999999</v>
      </c>
      <c r="EQ123" s="603">
        <v>10.199999999999999</v>
      </c>
      <c r="ER123" s="603">
        <v>6.12</v>
      </c>
      <c r="ES123" s="603">
        <v>8.4600000000000009</v>
      </c>
      <c r="ET123" s="603">
        <v>7.19</v>
      </c>
      <c r="EU123" s="603">
        <v>7.19</v>
      </c>
      <c r="EV123" s="603">
        <v>7.19</v>
      </c>
      <c r="EW123" s="603">
        <v>7.19</v>
      </c>
      <c r="EX123" s="603">
        <v>7.19</v>
      </c>
      <c r="EY123" s="603">
        <v>2.56</v>
      </c>
      <c r="EZ123" s="603">
        <v>6.32</v>
      </c>
      <c r="FA123" s="603">
        <v>6.32</v>
      </c>
      <c r="FB123" s="603">
        <v>6.32</v>
      </c>
      <c r="FC123" s="603">
        <v>6.32</v>
      </c>
      <c r="FD123" s="603">
        <v>3.51</v>
      </c>
      <c r="FE123" s="603">
        <v>3.51</v>
      </c>
      <c r="FF123" s="603">
        <v>3.51</v>
      </c>
      <c r="FG123" s="603">
        <v>3.51</v>
      </c>
      <c r="FH123" s="603">
        <v>3.51</v>
      </c>
      <c r="FI123" s="603">
        <v>3.51</v>
      </c>
      <c r="FJ123" s="603">
        <v>1.22</v>
      </c>
      <c r="FK123" s="603">
        <v>1.22</v>
      </c>
      <c r="FL123" s="593">
        <v>1.23</v>
      </c>
      <c r="FM123" s="593">
        <v>1.23</v>
      </c>
      <c r="FN123" s="593">
        <v>1.23</v>
      </c>
      <c r="FO123" s="593">
        <v>1.23</v>
      </c>
      <c r="FP123" s="593">
        <v>4.37</v>
      </c>
      <c r="FQ123" s="593">
        <v>4.37</v>
      </c>
      <c r="FR123" s="593">
        <v>4.37</v>
      </c>
      <c r="FS123" s="593">
        <v>4.37</v>
      </c>
      <c r="FT123" s="593">
        <v>8.9600000000000009</v>
      </c>
      <c r="FU123" s="593">
        <v>8.9600000000000009</v>
      </c>
      <c r="FV123" s="593">
        <v>8.9600000000000009</v>
      </c>
      <c r="FW123" s="593">
        <v>8.9600000000000009</v>
      </c>
      <c r="FX123" s="593">
        <v>8.9600000000000009</v>
      </c>
      <c r="FY123" s="593">
        <v>8.9600000000000009</v>
      </c>
      <c r="FZ123" s="593">
        <v>8.9600000000000009</v>
      </c>
      <c r="GA123" s="593">
        <v>8.9600000000000009</v>
      </c>
      <c r="GB123" s="593">
        <v>4.6500000000000004</v>
      </c>
      <c r="GC123" s="593">
        <v>4.6500000000000004</v>
      </c>
      <c r="GD123" s="593">
        <v>0.85</v>
      </c>
      <c r="GE123" s="593">
        <v>0.85</v>
      </c>
      <c r="GF123" s="593">
        <v>2.73</v>
      </c>
      <c r="GG123" s="593">
        <v>2.73</v>
      </c>
      <c r="GH123" s="593">
        <v>0.9</v>
      </c>
      <c r="GI123" s="593">
        <v>0.9</v>
      </c>
      <c r="GJ123" s="593">
        <v>0.8</v>
      </c>
      <c r="GK123" s="593">
        <v>0.8</v>
      </c>
      <c r="GL123" s="593">
        <v>0.8</v>
      </c>
      <c r="GM123" s="593">
        <v>0.8</v>
      </c>
      <c r="GN123" s="593">
        <v>1.1000000000000001</v>
      </c>
      <c r="GO123" s="593">
        <v>1.1000000000000001</v>
      </c>
      <c r="GP123" s="593">
        <v>0.42</v>
      </c>
      <c r="GQ123" s="593">
        <v>0.42</v>
      </c>
      <c r="GZ123" s="593">
        <v>5.21</v>
      </c>
      <c r="HA123" s="593">
        <v>5.21</v>
      </c>
      <c r="HB123" s="593">
        <v>13.24</v>
      </c>
      <c r="HC123" s="593">
        <v>13.24</v>
      </c>
      <c r="HD123" s="593">
        <v>13.24</v>
      </c>
      <c r="HE123" s="593">
        <v>13.24</v>
      </c>
      <c r="HF123" s="593">
        <v>9.91</v>
      </c>
      <c r="HG123" s="593">
        <v>9.91</v>
      </c>
      <c r="HH123" s="593">
        <v>9.91</v>
      </c>
      <c r="HI123" s="593">
        <v>9.91</v>
      </c>
      <c r="HJ123" s="593">
        <v>9.91</v>
      </c>
      <c r="HK123" s="593">
        <v>9.91</v>
      </c>
      <c r="HL123" s="593">
        <v>12.27</v>
      </c>
      <c r="HM123" s="593">
        <v>12.27</v>
      </c>
      <c r="HN123" s="593">
        <v>10.24</v>
      </c>
      <c r="HO123" s="593">
        <v>10.24</v>
      </c>
      <c r="HP123" s="593">
        <v>10.24</v>
      </c>
      <c r="HQ123" s="593">
        <v>10.24</v>
      </c>
      <c r="HR123" s="593">
        <v>12.93</v>
      </c>
      <c r="HS123" s="593">
        <v>12.93</v>
      </c>
      <c r="HT123" s="593">
        <v>12.93</v>
      </c>
      <c r="HU123" s="593">
        <v>12.93</v>
      </c>
      <c r="HX123" s="593">
        <v>4.76</v>
      </c>
      <c r="HY123" s="593">
        <v>4.76</v>
      </c>
      <c r="HZ123" s="593">
        <v>12</v>
      </c>
      <c r="IA123" s="593">
        <v>12</v>
      </c>
      <c r="IB123" s="593">
        <v>10.35</v>
      </c>
      <c r="IC123" s="593">
        <v>10.35</v>
      </c>
      <c r="ID123" s="593">
        <v>9.25</v>
      </c>
      <c r="IE123" s="593">
        <v>9.25</v>
      </c>
      <c r="IJ123" s="593">
        <v>25.38</v>
      </c>
      <c r="IK123" s="593">
        <v>25.38</v>
      </c>
      <c r="IL123" s="593">
        <v>44.41</v>
      </c>
      <c r="IM123" s="593">
        <v>44.41</v>
      </c>
      <c r="IN123" s="593">
        <v>32.15</v>
      </c>
      <c r="IO123" s="593">
        <v>32.15</v>
      </c>
      <c r="IP123" s="593">
        <v>32.15</v>
      </c>
      <c r="IQ123" s="593">
        <v>32.15</v>
      </c>
      <c r="IV123" s="593">
        <v>25.38</v>
      </c>
      <c r="IW123" s="593">
        <v>25.38</v>
      </c>
      <c r="IX123" s="593">
        <v>44.41</v>
      </c>
      <c r="IY123" s="593">
        <v>44.41</v>
      </c>
      <c r="IZ123" s="593">
        <v>32.15</v>
      </c>
      <c r="JA123" s="593">
        <v>32.15</v>
      </c>
      <c r="JB123" s="593">
        <v>32.15</v>
      </c>
      <c r="JC123" s="593">
        <v>32.15</v>
      </c>
      <c r="JH123" s="593">
        <v>10.66</v>
      </c>
      <c r="JI123" s="593">
        <v>10.66</v>
      </c>
      <c r="JJ123" s="593">
        <v>38.57</v>
      </c>
      <c r="JK123" s="593">
        <v>38.57</v>
      </c>
      <c r="JL123" s="593">
        <v>38.57</v>
      </c>
      <c r="JM123" s="593">
        <v>38.57</v>
      </c>
      <c r="JN123" s="593">
        <v>27.79</v>
      </c>
      <c r="JO123" s="593">
        <v>27.79</v>
      </c>
      <c r="JP123" s="593">
        <v>27.79</v>
      </c>
      <c r="JQ123" s="593">
        <v>27.79</v>
      </c>
      <c r="JT123" s="593">
        <v>3</v>
      </c>
      <c r="JU123" s="593">
        <v>3</v>
      </c>
      <c r="JV123" s="593">
        <v>3</v>
      </c>
      <c r="JW123" s="593">
        <v>3</v>
      </c>
      <c r="JX123" s="593">
        <v>3</v>
      </c>
      <c r="JY123" s="593">
        <v>3</v>
      </c>
      <c r="KF123" s="593">
        <v>1.49</v>
      </c>
      <c r="KG123" s="593">
        <v>1.49</v>
      </c>
      <c r="KH123" s="593">
        <v>0.81</v>
      </c>
      <c r="KI123" s="593">
        <v>0.81</v>
      </c>
      <c r="KJ123" s="593">
        <v>0.81</v>
      </c>
      <c r="KK123" s="593">
        <v>0.81</v>
      </c>
      <c r="KR123" s="593">
        <v>3.12</v>
      </c>
      <c r="KS123" s="593">
        <v>3.12</v>
      </c>
      <c r="KT123" s="593">
        <v>3.12</v>
      </c>
      <c r="KU123" s="593">
        <v>3.12</v>
      </c>
      <c r="KV123" s="593">
        <v>5.01</v>
      </c>
      <c r="KW123" s="593">
        <v>5.01</v>
      </c>
      <c r="LD123" s="593">
        <v>0.73</v>
      </c>
      <c r="LE123" s="593">
        <v>0.73</v>
      </c>
      <c r="LF123" s="593">
        <v>0.73</v>
      </c>
      <c r="LG123" s="593">
        <v>0.73</v>
      </c>
      <c r="LH123" s="593">
        <v>0.28999999999999998</v>
      </c>
      <c r="LI123" s="593">
        <v>0.28999999999999998</v>
      </c>
      <c r="LP123" s="593">
        <v>1.62</v>
      </c>
      <c r="LQ123" s="593">
        <v>1.62</v>
      </c>
      <c r="LR123" s="593">
        <v>1.62</v>
      </c>
      <c r="LS123" s="593">
        <v>1.62</v>
      </c>
      <c r="LT123" s="593">
        <v>0.55000000000000004</v>
      </c>
      <c r="LU123" s="593">
        <v>0.55000000000000004</v>
      </c>
      <c r="MB123" s="593">
        <v>1.94</v>
      </c>
      <c r="MC123" s="593">
        <v>2.54</v>
      </c>
      <c r="MD123" s="593">
        <v>0.67</v>
      </c>
      <c r="ME123" s="593">
        <v>0.67</v>
      </c>
      <c r="MF123" s="593">
        <v>0.65</v>
      </c>
      <c r="MG123" s="593">
        <v>0.65</v>
      </c>
      <c r="MH123" s="593">
        <v>0.85</v>
      </c>
      <c r="MI123" s="593">
        <v>0.85</v>
      </c>
      <c r="MJ123" s="593">
        <v>0.75</v>
      </c>
      <c r="MK123" s="593">
        <v>0.75</v>
      </c>
      <c r="ML123" s="593">
        <v>0.76</v>
      </c>
      <c r="MM123" s="593">
        <v>0.83</v>
      </c>
      <c r="MN123" s="593">
        <v>4.1900000000000004</v>
      </c>
      <c r="MO123" s="593">
        <v>4.1900000000000004</v>
      </c>
      <c r="MP123" s="593">
        <v>1.5</v>
      </c>
      <c r="MQ123" s="593">
        <v>1.5</v>
      </c>
      <c r="MR123" s="593">
        <v>2.0299999999999998</v>
      </c>
      <c r="MS123" s="593">
        <v>2.0299999999999998</v>
      </c>
      <c r="MT123" s="593">
        <v>9.43</v>
      </c>
      <c r="MU123" s="593">
        <v>9.43</v>
      </c>
      <c r="MV123" s="593">
        <v>9.43</v>
      </c>
      <c r="MW123" s="593">
        <v>9.43</v>
      </c>
      <c r="MX123" s="593">
        <v>9.43</v>
      </c>
      <c r="MY123" s="593">
        <v>9.43</v>
      </c>
      <c r="MZ123" s="593">
        <v>6.55</v>
      </c>
      <c r="NA123" s="593">
        <v>6.55</v>
      </c>
      <c r="NB123" s="593">
        <v>13.86</v>
      </c>
      <c r="NC123" s="593">
        <v>13.86</v>
      </c>
      <c r="ND123" s="593">
        <v>12.85</v>
      </c>
      <c r="NE123" s="593">
        <v>12.85</v>
      </c>
      <c r="NF123" s="604">
        <f t="shared" si="16"/>
        <v>13.355</v>
      </c>
      <c r="NG123" s="604">
        <f t="shared" si="16"/>
        <v>13.355</v>
      </c>
      <c r="NH123" s="593">
        <v>14.99</v>
      </c>
      <c r="NI123" s="593">
        <v>14.99</v>
      </c>
      <c r="NL123" s="593">
        <v>5.43</v>
      </c>
      <c r="NM123" s="593">
        <v>5.43</v>
      </c>
      <c r="NN123" s="593">
        <v>10.48</v>
      </c>
      <c r="NO123" s="593">
        <v>10.48</v>
      </c>
      <c r="NP123" s="593">
        <v>10.48</v>
      </c>
      <c r="NQ123" s="593">
        <v>10.48</v>
      </c>
      <c r="NR123" s="593">
        <v>9.94</v>
      </c>
      <c r="NS123" s="593">
        <v>9.94</v>
      </c>
      <c r="NT123" s="593">
        <v>10.57</v>
      </c>
      <c r="NU123" s="593">
        <v>10.57</v>
      </c>
      <c r="NX123" s="593">
        <v>10.66</v>
      </c>
      <c r="NY123" s="593">
        <v>10.66</v>
      </c>
      <c r="NZ123" s="593">
        <v>17.47</v>
      </c>
      <c r="OA123" s="593">
        <v>17.47</v>
      </c>
      <c r="OB123" s="593">
        <v>17.47</v>
      </c>
      <c r="OC123" s="593">
        <v>17.47</v>
      </c>
      <c r="OD123" s="593">
        <v>18.13</v>
      </c>
      <c r="OE123" s="593">
        <v>18.13</v>
      </c>
      <c r="OJ123" s="593">
        <v>7.18</v>
      </c>
      <c r="OK123" s="593">
        <v>7.18</v>
      </c>
      <c r="OL123" s="593">
        <v>24.26</v>
      </c>
      <c r="OM123" s="593">
        <v>24.26</v>
      </c>
      <c r="ON123" s="593">
        <v>24.26</v>
      </c>
      <c r="OO123" s="593">
        <v>24.26</v>
      </c>
      <c r="OP123" s="593">
        <v>3.14</v>
      </c>
      <c r="OQ123" s="593">
        <v>3.14</v>
      </c>
      <c r="OR123" s="593">
        <v>10.53</v>
      </c>
      <c r="OS123" s="593">
        <v>10.53</v>
      </c>
      <c r="OV123" s="593">
        <v>3.85</v>
      </c>
      <c r="OW123" s="593">
        <v>3.85</v>
      </c>
      <c r="OX123" s="593">
        <v>1.41</v>
      </c>
      <c r="OY123" s="593">
        <v>1.41</v>
      </c>
      <c r="OZ123" s="593">
        <v>1.33</v>
      </c>
      <c r="PA123" s="593">
        <v>1.33</v>
      </c>
      <c r="PB123" s="593">
        <v>1.31</v>
      </c>
      <c r="PC123" s="593">
        <v>1.31</v>
      </c>
      <c r="PD123" s="593">
        <v>8.2200000000000006</v>
      </c>
      <c r="PE123" s="593">
        <v>8.2200000000000006</v>
      </c>
      <c r="PH123" s="593">
        <v>4.17</v>
      </c>
      <c r="PI123" s="593">
        <v>4.17</v>
      </c>
      <c r="PJ123" s="593">
        <v>1.55</v>
      </c>
      <c r="PK123" s="593">
        <v>1.55</v>
      </c>
      <c r="PL123" s="593">
        <v>1.55</v>
      </c>
      <c r="PM123" s="593">
        <v>1.43</v>
      </c>
      <c r="PN123" s="593">
        <v>1.43</v>
      </c>
      <c r="PO123" s="593">
        <v>1.43</v>
      </c>
      <c r="PP123" s="593">
        <v>8.3800000000000008</v>
      </c>
      <c r="PQ123" s="593">
        <v>8.3800000000000008</v>
      </c>
      <c r="PT123" s="593">
        <v>2.84</v>
      </c>
      <c r="PU123" s="593">
        <v>2.84</v>
      </c>
      <c r="PV123" s="593">
        <v>0.6</v>
      </c>
      <c r="PW123" s="593">
        <v>0.6</v>
      </c>
      <c r="PX123" s="593">
        <v>0.8</v>
      </c>
      <c r="PY123" s="593">
        <v>0.8</v>
      </c>
      <c r="PZ123" s="593">
        <v>0.8</v>
      </c>
      <c r="QA123" s="593">
        <v>0.8</v>
      </c>
      <c r="QB123" s="593">
        <v>0.8</v>
      </c>
      <c r="QC123" s="593">
        <v>0.8</v>
      </c>
      <c r="QD123" s="593">
        <v>0.75</v>
      </c>
      <c r="QE123" s="593">
        <v>0.75</v>
      </c>
      <c r="QF123" s="593">
        <v>1.01</v>
      </c>
      <c r="QG123" s="593">
        <v>1.01</v>
      </c>
      <c r="QH123" s="593">
        <v>0.37</v>
      </c>
      <c r="QI123" s="593">
        <v>0.37</v>
      </c>
      <c r="QJ123" s="593">
        <v>0.41</v>
      </c>
      <c r="QK123" s="593">
        <v>0.41</v>
      </c>
      <c r="QL123" s="593">
        <v>0.41</v>
      </c>
      <c r="QM123" s="593">
        <v>0.41</v>
      </c>
      <c r="QN123" s="593">
        <v>0.41</v>
      </c>
      <c r="QO123" s="593">
        <v>0.41</v>
      </c>
      <c r="QP123" s="593">
        <v>0.41</v>
      </c>
      <c r="QQ123" s="593">
        <v>0.41</v>
      </c>
      <c r="QR123" s="593">
        <v>1.1399999999999999</v>
      </c>
      <c r="QS123" s="593">
        <v>1.1399999999999999</v>
      </c>
      <c r="QT123" s="593">
        <v>0.38</v>
      </c>
      <c r="QU123" s="593">
        <v>0.38</v>
      </c>
      <c r="QV123" s="593">
        <v>0.43</v>
      </c>
      <c r="QW123" s="593">
        <v>0.43</v>
      </c>
      <c r="QX123" s="593">
        <v>0.43</v>
      </c>
      <c r="QY123" s="593">
        <v>0.43</v>
      </c>
      <c r="QZ123" s="593">
        <v>0.43</v>
      </c>
      <c r="RA123" s="593">
        <v>0.43</v>
      </c>
      <c r="RB123" s="593">
        <v>0.43</v>
      </c>
      <c r="RC123" s="593">
        <v>0.43</v>
      </c>
      <c r="RD123" s="593">
        <v>1.64</v>
      </c>
      <c r="RE123" s="593">
        <v>1.64</v>
      </c>
      <c r="RF123" s="593">
        <v>0.44</v>
      </c>
      <c r="RG123" s="593">
        <v>0.44</v>
      </c>
      <c r="RH123" s="593">
        <v>0.53</v>
      </c>
      <c r="RI123" s="593">
        <v>0.53</v>
      </c>
      <c r="RJ123" s="593">
        <v>0.53</v>
      </c>
      <c r="RK123" s="593">
        <v>0.53</v>
      </c>
      <c r="RL123" s="593">
        <v>0.53</v>
      </c>
      <c r="RM123" s="593">
        <v>0.53</v>
      </c>
      <c r="RN123" s="593">
        <v>0.51</v>
      </c>
      <c r="RO123" s="593">
        <v>0.51</v>
      </c>
      <c r="RP123" s="593">
        <v>3.88</v>
      </c>
      <c r="RQ123" s="593">
        <v>3.88</v>
      </c>
      <c r="RR123" s="593">
        <v>0.77</v>
      </c>
      <c r="RS123" s="593">
        <v>0.77</v>
      </c>
      <c r="RT123" s="593">
        <v>1.1000000000000001</v>
      </c>
      <c r="RU123" s="593">
        <v>1.1000000000000001</v>
      </c>
      <c r="RV123" s="593">
        <v>1.1000000000000001</v>
      </c>
      <c r="RW123" s="593">
        <v>1.1000000000000001</v>
      </c>
      <c r="RX123" s="593">
        <v>1.1000000000000001</v>
      </c>
      <c r="RY123" s="593">
        <v>1.1000000000000001</v>
      </c>
      <c r="RZ123" s="593">
        <v>1</v>
      </c>
      <c r="SA123" s="593">
        <v>1</v>
      </c>
      <c r="SB123" s="593">
        <v>2.17</v>
      </c>
      <c r="SC123" s="593">
        <v>2.17</v>
      </c>
      <c r="SD123" s="593">
        <v>0.5</v>
      </c>
      <c r="SE123" s="593">
        <v>0.5</v>
      </c>
      <c r="SF123" s="593">
        <v>0.64</v>
      </c>
      <c r="SG123" s="593">
        <v>0.64</v>
      </c>
      <c r="SH123" s="593">
        <v>0.64</v>
      </c>
      <c r="SI123" s="593">
        <v>0.64</v>
      </c>
      <c r="SJ123" s="593">
        <v>0.64</v>
      </c>
      <c r="SK123" s="593">
        <v>0.64</v>
      </c>
      <c r="SL123" s="593">
        <v>0.61</v>
      </c>
      <c r="SM123" s="593">
        <v>0.61</v>
      </c>
      <c r="SN123" s="593">
        <v>1.87</v>
      </c>
      <c r="SO123" s="593">
        <v>1.87</v>
      </c>
      <c r="SZ123" s="593">
        <v>2.02</v>
      </c>
      <c r="TA123" s="593">
        <v>2.02</v>
      </c>
      <c r="TX123" s="593">
        <v>1.39</v>
      </c>
      <c r="TY123" s="600">
        <v>1.39</v>
      </c>
    </row>
    <row r="124" spans="1:545" s="593" customFormat="1" x14ac:dyDescent="0.15">
      <c r="A124" s="602">
        <v>8</v>
      </c>
      <c r="B124" s="603">
        <v>5.97</v>
      </c>
      <c r="C124" s="603">
        <v>5.97</v>
      </c>
      <c r="D124" s="603">
        <v>8.6</v>
      </c>
      <c r="E124" s="603">
        <v>8.6</v>
      </c>
      <c r="F124" s="603">
        <v>16.93</v>
      </c>
      <c r="G124" s="603">
        <v>16.93</v>
      </c>
      <c r="H124" s="603">
        <v>11.18</v>
      </c>
      <c r="I124" s="603">
        <v>11.18</v>
      </c>
      <c r="J124" s="603">
        <v>19.54</v>
      </c>
      <c r="K124" s="603">
        <v>19.54</v>
      </c>
      <c r="L124" s="603"/>
      <c r="M124" s="603"/>
      <c r="N124" s="603"/>
      <c r="O124" s="603"/>
      <c r="P124" s="603"/>
      <c r="Q124" s="603"/>
      <c r="R124" s="603"/>
      <c r="S124" s="603"/>
      <c r="T124" s="603"/>
      <c r="U124" s="603"/>
      <c r="V124" s="603"/>
      <c r="W124" s="603"/>
      <c r="X124" s="603"/>
      <c r="Y124" s="603"/>
      <c r="Z124" s="603">
        <v>1.39</v>
      </c>
      <c r="AA124" s="603"/>
      <c r="AB124" s="603"/>
      <c r="AC124" s="603"/>
      <c r="AD124" s="603"/>
      <c r="AE124" s="603"/>
      <c r="AF124" s="603"/>
      <c r="AG124" s="603"/>
      <c r="AH124" s="603"/>
      <c r="AI124" s="603"/>
      <c r="AJ124" s="603"/>
      <c r="AK124" s="603"/>
      <c r="AL124" s="603">
        <v>2.92</v>
      </c>
      <c r="AM124" s="603">
        <v>2.92</v>
      </c>
      <c r="AN124" s="603"/>
      <c r="AO124" s="603"/>
      <c r="AP124" s="603"/>
      <c r="AQ124" s="603"/>
      <c r="AR124" s="603"/>
      <c r="AS124" s="603"/>
      <c r="AT124" s="603"/>
      <c r="AU124" s="603"/>
      <c r="AV124" s="603"/>
      <c r="AW124" s="603"/>
      <c r="AX124" s="603">
        <v>3.29</v>
      </c>
      <c r="AY124" s="603">
        <v>3.29</v>
      </c>
      <c r="AZ124" s="603"/>
      <c r="BA124" s="603"/>
      <c r="BB124" s="603"/>
      <c r="BC124" s="603"/>
      <c r="BD124" s="603"/>
      <c r="BE124" s="603"/>
      <c r="BF124" s="603"/>
      <c r="BG124" s="603"/>
      <c r="BH124" s="603"/>
      <c r="BI124" s="603"/>
      <c r="BJ124" s="603">
        <v>1.9</v>
      </c>
      <c r="BK124" s="603"/>
      <c r="BL124" s="603"/>
      <c r="BM124" s="603"/>
      <c r="BN124" s="603"/>
      <c r="BO124" s="603"/>
      <c r="BP124" s="603"/>
      <c r="BQ124" s="603"/>
      <c r="BR124" s="603"/>
      <c r="BS124" s="603"/>
      <c r="BT124" s="603"/>
      <c r="BU124" s="603"/>
      <c r="BV124" s="603">
        <v>0.71</v>
      </c>
      <c r="BW124" s="603"/>
      <c r="BX124" s="603"/>
      <c r="BY124" s="603"/>
      <c r="BZ124" s="603"/>
      <c r="CA124" s="603"/>
      <c r="CB124" s="603"/>
      <c r="CC124" s="603"/>
      <c r="CD124" s="603"/>
      <c r="CE124" s="603"/>
      <c r="CF124" s="603"/>
      <c r="CG124" s="603"/>
      <c r="CH124" s="603">
        <v>1.71</v>
      </c>
      <c r="CI124" s="603">
        <v>1.71</v>
      </c>
      <c r="CJ124" s="603"/>
      <c r="CK124" s="603"/>
      <c r="CL124" s="603"/>
      <c r="CM124" s="603"/>
      <c r="CN124" s="603"/>
      <c r="CO124" s="603"/>
      <c r="CP124" s="603"/>
      <c r="CQ124" s="603"/>
      <c r="CR124" s="603"/>
      <c r="CS124" s="603"/>
      <c r="CT124" s="603"/>
      <c r="CU124" s="603"/>
      <c r="CV124" s="603"/>
      <c r="CW124" s="603"/>
      <c r="CX124" s="603"/>
      <c r="CY124" s="603"/>
      <c r="CZ124" s="603"/>
      <c r="DA124" s="603"/>
      <c r="DB124" s="603"/>
      <c r="DC124" s="603"/>
      <c r="DD124" s="603"/>
      <c r="DE124" s="603"/>
      <c r="DF124" s="603">
        <v>18.03</v>
      </c>
      <c r="DG124" s="603">
        <v>18.03</v>
      </c>
      <c r="DH124" s="603">
        <v>22.78</v>
      </c>
      <c r="DI124" s="603">
        <v>18.04</v>
      </c>
      <c r="DJ124" s="603">
        <v>14.07</v>
      </c>
      <c r="DK124" s="603">
        <v>14.07</v>
      </c>
      <c r="DL124" s="603">
        <v>13.58</v>
      </c>
      <c r="DM124" s="603">
        <v>13.58</v>
      </c>
      <c r="DN124" s="603">
        <v>14.07</v>
      </c>
      <c r="DO124" s="603">
        <v>14.07</v>
      </c>
      <c r="DP124" s="603">
        <v>13.58</v>
      </c>
      <c r="DQ124" s="603">
        <v>14.07</v>
      </c>
      <c r="DR124" s="603">
        <v>14.07</v>
      </c>
      <c r="DS124" s="603">
        <v>14.07</v>
      </c>
      <c r="DT124" s="603">
        <v>13.58</v>
      </c>
      <c r="DU124" s="603">
        <v>13.58</v>
      </c>
      <c r="DV124" s="603">
        <v>20.350000000000001</v>
      </c>
      <c r="DW124" s="603">
        <v>19.8</v>
      </c>
      <c r="DX124" s="603">
        <v>20.350000000000001</v>
      </c>
      <c r="DY124" s="603">
        <v>20.350000000000001</v>
      </c>
      <c r="DZ124" s="603">
        <v>19.8</v>
      </c>
      <c r="EA124" s="603">
        <v>19.8</v>
      </c>
      <c r="EB124" s="603">
        <v>22.93</v>
      </c>
      <c r="EC124" s="603">
        <v>22.93</v>
      </c>
      <c r="ED124" s="603">
        <v>9.7100000000000009</v>
      </c>
      <c r="EE124" s="603">
        <v>9.31</v>
      </c>
      <c r="EF124" s="603">
        <v>9.31</v>
      </c>
      <c r="EG124" s="603">
        <v>9.31</v>
      </c>
      <c r="EH124" s="603">
        <v>13.62</v>
      </c>
      <c r="EI124" s="603">
        <v>13.62</v>
      </c>
      <c r="EJ124" s="603">
        <v>16.71</v>
      </c>
      <c r="EK124" s="603">
        <v>16.71</v>
      </c>
      <c r="EL124" s="603">
        <v>16.71</v>
      </c>
      <c r="EM124" s="603">
        <v>17.86</v>
      </c>
      <c r="EN124" s="603">
        <v>14.68</v>
      </c>
      <c r="EO124" s="603">
        <v>14.68</v>
      </c>
      <c r="EP124" s="603">
        <v>14.93</v>
      </c>
      <c r="EQ124" s="603">
        <v>14.93</v>
      </c>
      <c r="ER124" s="603">
        <v>8.44</v>
      </c>
      <c r="ES124" s="603">
        <v>11.04</v>
      </c>
      <c r="ET124" s="603">
        <v>9.65</v>
      </c>
      <c r="EU124" s="603">
        <v>9.65</v>
      </c>
      <c r="EV124" s="603">
        <v>9.65</v>
      </c>
      <c r="EW124" s="603">
        <v>9.65</v>
      </c>
      <c r="EX124" s="603">
        <v>9.65</v>
      </c>
      <c r="EY124" s="603">
        <v>3.68</v>
      </c>
      <c r="EZ124" s="603">
        <v>9.6300000000000008</v>
      </c>
      <c r="FA124" s="603">
        <v>9.6300000000000008</v>
      </c>
      <c r="FB124" s="603">
        <v>9.6300000000000008</v>
      </c>
      <c r="FC124" s="603">
        <v>9.6300000000000008</v>
      </c>
      <c r="FD124" s="603">
        <v>4.8</v>
      </c>
      <c r="FE124" s="603">
        <v>4.8</v>
      </c>
      <c r="FF124" s="603">
        <v>4.8</v>
      </c>
      <c r="FG124" s="603">
        <v>4.8</v>
      </c>
      <c r="FH124" s="603">
        <v>4.8</v>
      </c>
      <c r="FI124" s="603">
        <v>4.8</v>
      </c>
      <c r="FJ124" s="603">
        <v>1.72</v>
      </c>
      <c r="FK124" s="603">
        <v>1.72</v>
      </c>
      <c r="FL124" s="593">
        <v>1.73</v>
      </c>
      <c r="FM124" s="593">
        <v>1.73</v>
      </c>
      <c r="FN124" s="593">
        <v>1.73</v>
      </c>
      <c r="FO124" s="593">
        <v>1.73</v>
      </c>
      <c r="FP124" s="593">
        <v>5.99</v>
      </c>
      <c r="FQ124" s="593">
        <v>5.99</v>
      </c>
      <c r="FR124" s="593">
        <v>5.99</v>
      </c>
      <c r="FS124" s="593">
        <v>5.99</v>
      </c>
      <c r="FT124" s="593">
        <v>13.04</v>
      </c>
      <c r="FU124" s="593">
        <v>13.04</v>
      </c>
      <c r="FV124" s="593">
        <v>13.04</v>
      </c>
      <c r="FW124" s="593">
        <v>13.04</v>
      </c>
      <c r="FX124" s="593">
        <v>13.04</v>
      </c>
      <c r="FY124" s="593">
        <v>13.04</v>
      </c>
      <c r="FZ124" s="593">
        <v>13.04</v>
      </c>
      <c r="GA124" s="593">
        <v>13.04</v>
      </c>
      <c r="GB124" s="593">
        <v>6.7</v>
      </c>
      <c r="GC124" s="593">
        <v>6.7</v>
      </c>
      <c r="GD124" s="593">
        <v>1.19</v>
      </c>
      <c r="GE124" s="593">
        <v>1.19</v>
      </c>
      <c r="GF124" s="593">
        <v>3.65</v>
      </c>
      <c r="GG124" s="593">
        <v>3.65</v>
      </c>
      <c r="GH124" s="593">
        <v>1.24</v>
      </c>
      <c r="GI124" s="593">
        <v>1.24</v>
      </c>
      <c r="GJ124" s="593">
        <v>1.1100000000000001</v>
      </c>
      <c r="GK124" s="593">
        <v>1.1100000000000001</v>
      </c>
      <c r="GL124" s="593">
        <v>1.1100000000000001</v>
      </c>
      <c r="GM124" s="593">
        <v>1.1100000000000001</v>
      </c>
      <c r="GN124" s="593">
        <v>1.42</v>
      </c>
      <c r="GO124" s="593">
        <v>1.42</v>
      </c>
      <c r="GP124" s="593">
        <v>0.5</v>
      </c>
      <c r="GQ124" s="593">
        <v>0.5</v>
      </c>
      <c r="GZ124" s="593">
        <v>7.17</v>
      </c>
      <c r="HA124" s="593">
        <v>7.17</v>
      </c>
      <c r="HB124" s="593">
        <v>18.28</v>
      </c>
      <c r="HC124" s="593">
        <v>18.28</v>
      </c>
      <c r="HD124" s="593">
        <v>18.28</v>
      </c>
      <c r="HE124" s="593">
        <v>18.28</v>
      </c>
      <c r="HF124" s="593">
        <v>14.37</v>
      </c>
      <c r="HG124" s="593">
        <v>14.37</v>
      </c>
      <c r="HH124" s="593">
        <v>14.37</v>
      </c>
      <c r="HI124" s="593">
        <v>14.37</v>
      </c>
      <c r="HJ124" s="593">
        <v>14.37</v>
      </c>
      <c r="HK124" s="593">
        <v>14.37</v>
      </c>
      <c r="HL124" s="593">
        <v>17.82</v>
      </c>
      <c r="HM124" s="593">
        <v>17.82</v>
      </c>
      <c r="HN124" s="593">
        <v>14.93</v>
      </c>
      <c r="HO124" s="593">
        <v>14.93</v>
      </c>
      <c r="HP124" s="593">
        <v>14.93</v>
      </c>
      <c r="HQ124" s="593">
        <v>14.93</v>
      </c>
      <c r="HR124" s="593">
        <v>18.54</v>
      </c>
      <c r="HS124" s="593">
        <v>18.54</v>
      </c>
      <c r="HT124" s="593">
        <v>18.54</v>
      </c>
      <c r="HU124" s="593">
        <v>18.54</v>
      </c>
      <c r="HX124" s="593">
        <v>6.54</v>
      </c>
      <c r="HY124" s="593">
        <v>6.54</v>
      </c>
      <c r="HZ124" s="593">
        <v>16.64</v>
      </c>
      <c r="IA124" s="593">
        <v>16.64</v>
      </c>
      <c r="IB124" s="593">
        <v>14.76</v>
      </c>
      <c r="IC124" s="593">
        <v>14.76</v>
      </c>
      <c r="ID124" s="593">
        <v>13.48</v>
      </c>
      <c r="IE124" s="593">
        <v>13.48</v>
      </c>
      <c r="IJ124" s="593">
        <v>30.06</v>
      </c>
      <c r="IK124" s="593">
        <v>30.06</v>
      </c>
      <c r="IL124" s="593">
        <v>55.41</v>
      </c>
      <c r="IM124" s="593">
        <v>55.41</v>
      </c>
      <c r="IN124" s="593">
        <v>43.54</v>
      </c>
      <c r="IO124" s="593">
        <v>43.54</v>
      </c>
      <c r="IP124" s="593">
        <v>43.54</v>
      </c>
      <c r="IQ124" s="593">
        <v>43.54</v>
      </c>
      <c r="IV124" s="593">
        <v>30.06</v>
      </c>
      <c r="IW124" s="593">
        <v>30.06</v>
      </c>
      <c r="IX124" s="593">
        <v>55.41</v>
      </c>
      <c r="IY124" s="593">
        <v>55.41</v>
      </c>
      <c r="IZ124" s="593">
        <v>43.54</v>
      </c>
      <c r="JA124" s="593">
        <v>43.54</v>
      </c>
      <c r="JB124" s="593">
        <v>43.54</v>
      </c>
      <c r="JC124" s="593">
        <v>43.54</v>
      </c>
      <c r="JH124" s="593">
        <v>14.8</v>
      </c>
      <c r="JI124" s="593">
        <v>14.8</v>
      </c>
      <c r="JJ124" s="593">
        <v>48.91</v>
      </c>
      <c r="JK124" s="593">
        <v>48.91</v>
      </c>
      <c r="JL124" s="593">
        <v>48.91</v>
      </c>
      <c r="JM124" s="593">
        <v>48.91</v>
      </c>
      <c r="JN124" s="593">
        <v>38</v>
      </c>
      <c r="JO124" s="593">
        <v>38</v>
      </c>
      <c r="JP124" s="593">
        <v>38</v>
      </c>
      <c r="JQ124" s="593">
        <v>38</v>
      </c>
      <c r="JT124" s="593">
        <v>4.08</v>
      </c>
      <c r="JU124" s="593">
        <v>4.08</v>
      </c>
      <c r="JV124" s="593">
        <v>4.08</v>
      </c>
      <c r="JW124" s="593">
        <v>4.08</v>
      </c>
      <c r="JX124" s="593">
        <v>4.08</v>
      </c>
      <c r="JY124" s="593">
        <v>4.08</v>
      </c>
      <c r="KF124" s="593">
        <v>1.96</v>
      </c>
      <c r="KG124" s="593">
        <v>1.96</v>
      </c>
      <c r="KH124" s="593">
        <v>1.0900000000000001</v>
      </c>
      <c r="KI124" s="593">
        <v>1.0900000000000001</v>
      </c>
      <c r="KJ124" s="593">
        <v>1.0900000000000001</v>
      </c>
      <c r="KK124" s="593">
        <v>1.0900000000000001</v>
      </c>
      <c r="KR124" s="593">
        <v>4.25</v>
      </c>
      <c r="KS124" s="593">
        <v>4.25</v>
      </c>
      <c r="KT124" s="593">
        <v>4.25</v>
      </c>
      <c r="KU124" s="593">
        <v>4.25</v>
      </c>
      <c r="KV124" s="593">
        <v>7.67</v>
      </c>
      <c r="KW124" s="593">
        <v>7.67</v>
      </c>
      <c r="LD124" s="593">
        <v>0.97</v>
      </c>
      <c r="LE124" s="593">
        <v>0.97</v>
      </c>
      <c r="LF124" s="593">
        <v>0.97</v>
      </c>
      <c r="LG124" s="593">
        <v>0.97</v>
      </c>
      <c r="LH124" s="593">
        <v>0.32</v>
      </c>
      <c r="LI124" s="593">
        <v>0.32</v>
      </c>
      <c r="LP124" s="593">
        <v>2.15</v>
      </c>
      <c r="LQ124" s="593">
        <v>2.15</v>
      </c>
      <c r="LR124" s="593">
        <v>2.15</v>
      </c>
      <c r="LS124" s="593">
        <v>2.15</v>
      </c>
      <c r="LT124" s="593">
        <v>0.7</v>
      </c>
      <c r="LU124" s="593">
        <v>0.7</v>
      </c>
      <c r="MB124" s="593">
        <v>2.63</v>
      </c>
      <c r="MC124" s="593">
        <v>3.3</v>
      </c>
      <c r="MD124" s="593">
        <v>0.87</v>
      </c>
      <c r="ME124" s="593">
        <v>0.87</v>
      </c>
      <c r="MF124" s="593">
        <v>0.85</v>
      </c>
      <c r="MG124" s="593">
        <v>0.85</v>
      </c>
      <c r="MH124" s="593">
        <v>1.1299999999999999</v>
      </c>
      <c r="MI124" s="593">
        <v>1.1299999999999999</v>
      </c>
      <c r="MJ124" s="593">
        <v>0.98</v>
      </c>
      <c r="MK124" s="593">
        <v>0.98</v>
      </c>
      <c r="ML124" s="593">
        <v>1</v>
      </c>
      <c r="MM124" s="593">
        <v>1.1000000000000001</v>
      </c>
      <c r="MN124" s="593">
        <v>5.59</v>
      </c>
      <c r="MO124" s="593">
        <v>5.59</v>
      </c>
      <c r="MP124" s="593">
        <v>2.0299999999999998</v>
      </c>
      <c r="MQ124" s="593">
        <v>2.0299999999999998</v>
      </c>
      <c r="MR124" s="593">
        <v>2.74</v>
      </c>
      <c r="MS124" s="593">
        <v>2.74</v>
      </c>
      <c r="MT124" s="593">
        <v>13.37</v>
      </c>
      <c r="MU124" s="593">
        <v>13.37</v>
      </c>
      <c r="MV124" s="593">
        <v>13.37</v>
      </c>
      <c r="MW124" s="593">
        <v>13.37</v>
      </c>
      <c r="MX124" s="593">
        <v>13.37</v>
      </c>
      <c r="MY124" s="593">
        <v>13.37</v>
      </c>
      <c r="MZ124" s="593">
        <v>9.15</v>
      </c>
      <c r="NA124" s="593">
        <v>9.15</v>
      </c>
      <c r="NB124" s="593">
        <v>20.239999999999998</v>
      </c>
      <c r="NC124" s="593">
        <v>20.239999999999998</v>
      </c>
      <c r="ND124" s="593">
        <v>18.89</v>
      </c>
      <c r="NE124" s="593">
        <v>18.89</v>
      </c>
      <c r="NF124" s="604">
        <f t="shared" si="16"/>
        <v>19.564999999999998</v>
      </c>
      <c r="NG124" s="604">
        <f t="shared" si="16"/>
        <v>19.564999999999998</v>
      </c>
      <c r="NH124" s="593">
        <v>21.81</v>
      </c>
      <c r="NI124" s="593">
        <v>21.81</v>
      </c>
      <c r="NL124" s="593">
        <v>7.51</v>
      </c>
      <c r="NM124" s="593">
        <v>7.51</v>
      </c>
      <c r="NN124" s="593">
        <v>15.25</v>
      </c>
      <c r="NO124" s="593">
        <v>15.25</v>
      </c>
      <c r="NP124" s="593">
        <v>15.25</v>
      </c>
      <c r="NQ124" s="593">
        <v>15.25</v>
      </c>
      <c r="NR124" s="593">
        <v>14.56</v>
      </c>
      <c r="NS124" s="593">
        <v>14.56</v>
      </c>
      <c r="NT124" s="593">
        <v>15.42</v>
      </c>
      <c r="NU124" s="593">
        <v>15.42</v>
      </c>
      <c r="NX124" s="593">
        <v>14.48</v>
      </c>
      <c r="NY124" s="593">
        <v>14.48</v>
      </c>
      <c r="NZ124" s="593">
        <v>23.67</v>
      </c>
      <c r="OA124" s="593">
        <v>23.67</v>
      </c>
      <c r="OB124" s="593">
        <v>23.67</v>
      </c>
      <c r="OC124" s="593">
        <v>23.67</v>
      </c>
      <c r="OD124" s="593">
        <v>24.53</v>
      </c>
      <c r="OE124" s="593">
        <v>24.53</v>
      </c>
      <c r="OJ124" s="593">
        <v>10.07</v>
      </c>
      <c r="OK124" s="593">
        <v>10.07</v>
      </c>
      <c r="OL124" s="593">
        <v>31.77</v>
      </c>
      <c r="OM124" s="593">
        <v>31.77</v>
      </c>
      <c r="ON124" s="593">
        <v>31.77</v>
      </c>
      <c r="OO124" s="593">
        <v>31.77</v>
      </c>
      <c r="OP124" s="593">
        <v>4.97</v>
      </c>
      <c r="OQ124" s="593">
        <v>4.97</v>
      </c>
      <c r="OR124" s="593">
        <v>15.36</v>
      </c>
      <c r="OS124" s="593">
        <v>15.36</v>
      </c>
      <c r="OV124" s="593">
        <v>5.34</v>
      </c>
      <c r="OW124" s="593">
        <v>5.34</v>
      </c>
      <c r="OX124" s="593">
        <v>1.99</v>
      </c>
      <c r="OY124" s="593">
        <v>1.99</v>
      </c>
      <c r="OZ124" s="593">
        <v>1.88</v>
      </c>
      <c r="PA124" s="593">
        <v>1.88</v>
      </c>
      <c r="PB124" s="593">
        <v>1.85</v>
      </c>
      <c r="PC124" s="593">
        <v>1.85</v>
      </c>
      <c r="PD124" s="593">
        <v>12.24</v>
      </c>
      <c r="PE124" s="593">
        <v>12.24</v>
      </c>
      <c r="PH124" s="593">
        <v>6.04</v>
      </c>
      <c r="PI124" s="593">
        <v>6.04</v>
      </c>
      <c r="PJ124" s="593">
        <v>2.15</v>
      </c>
      <c r="PK124" s="593">
        <v>2.15</v>
      </c>
      <c r="PL124" s="593">
        <v>2.15</v>
      </c>
      <c r="PM124" s="593">
        <v>2</v>
      </c>
      <c r="PN124" s="593">
        <v>2</v>
      </c>
      <c r="PO124" s="593">
        <v>2</v>
      </c>
      <c r="PP124" s="593">
        <v>12.22</v>
      </c>
      <c r="PQ124" s="593">
        <v>12.22</v>
      </c>
      <c r="PT124" s="593">
        <v>3.86</v>
      </c>
      <c r="PU124" s="593">
        <v>3.86</v>
      </c>
      <c r="PV124" s="593">
        <v>0.79</v>
      </c>
      <c r="PW124" s="593">
        <v>0.79</v>
      </c>
      <c r="PX124" s="593">
        <v>1.08</v>
      </c>
      <c r="PY124" s="593">
        <v>1.08</v>
      </c>
      <c r="PZ124" s="593">
        <v>1.08</v>
      </c>
      <c r="QA124" s="593">
        <v>1.08</v>
      </c>
      <c r="QB124" s="593">
        <v>1.08</v>
      </c>
      <c r="QC124" s="593">
        <v>1.08</v>
      </c>
      <c r="QD124" s="593">
        <v>1.01</v>
      </c>
      <c r="QE124" s="593">
        <v>1.01</v>
      </c>
      <c r="QF124" s="593">
        <v>1.3</v>
      </c>
      <c r="QG124" s="593">
        <v>1.3</v>
      </c>
      <c r="QH124" s="593">
        <v>0.42</v>
      </c>
      <c r="QI124" s="593">
        <v>0.42</v>
      </c>
      <c r="QJ124" s="593">
        <v>0.48</v>
      </c>
      <c r="QK124" s="593">
        <v>0.48</v>
      </c>
      <c r="QL124" s="593">
        <v>0.48</v>
      </c>
      <c r="QM124" s="593">
        <v>0.48</v>
      </c>
      <c r="QN124" s="593">
        <v>0.48</v>
      </c>
      <c r="QO124" s="593">
        <v>0.48</v>
      </c>
      <c r="QP124" s="593">
        <v>0.47</v>
      </c>
      <c r="QQ124" s="593">
        <v>0.47</v>
      </c>
      <c r="QR124" s="593">
        <v>1.48</v>
      </c>
      <c r="QS124" s="593">
        <v>1.48</v>
      </c>
      <c r="QT124" s="593">
        <v>0.44</v>
      </c>
      <c r="QU124" s="593">
        <v>0.44</v>
      </c>
      <c r="QV124" s="593">
        <v>0.51</v>
      </c>
      <c r="QW124" s="593">
        <v>0.51</v>
      </c>
      <c r="QX124" s="593">
        <v>0.51</v>
      </c>
      <c r="QY124" s="593">
        <v>0.51</v>
      </c>
      <c r="QZ124" s="593">
        <v>0.51</v>
      </c>
      <c r="RA124" s="593">
        <v>0.51</v>
      </c>
      <c r="RB124" s="593">
        <v>0.51</v>
      </c>
      <c r="RC124" s="593">
        <v>0.51</v>
      </c>
      <c r="RD124" s="593">
        <v>2.1800000000000002</v>
      </c>
      <c r="RE124" s="593">
        <v>2.1800000000000002</v>
      </c>
      <c r="RF124" s="593">
        <v>0.53</v>
      </c>
      <c r="RG124" s="593">
        <v>0.53</v>
      </c>
      <c r="RH124" s="593">
        <v>0.66</v>
      </c>
      <c r="RI124" s="593">
        <v>0.66</v>
      </c>
      <c r="RJ124" s="593">
        <v>0.66</v>
      </c>
      <c r="RK124" s="593">
        <v>0.66</v>
      </c>
      <c r="RL124" s="593">
        <v>0.66</v>
      </c>
      <c r="RM124" s="593">
        <v>0.66</v>
      </c>
      <c r="RN124" s="593">
        <v>0.64</v>
      </c>
      <c r="RO124" s="593">
        <v>0.64</v>
      </c>
      <c r="RP124" s="593">
        <v>5.31</v>
      </c>
      <c r="RQ124" s="593">
        <v>5.31</v>
      </c>
      <c r="RR124" s="593">
        <v>1.07</v>
      </c>
      <c r="RS124" s="593">
        <v>1.07</v>
      </c>
      <c r="RT124" s="593">
        <v>1.53</v>
      </c>
      <c r="RU124" s="593">
        <v>1.53</v>
      </c>
      <c r="RV124" s="593">
        <v>1.53</v>
      </c>
      <c r="RW124" s="593">
        <v>1.53</v>
      </c>
      <c r="RX124" s="593">
        <v>1.53</v>
      </c>
      <c r="RY124" s="593">
        <v>1.53</v>
      </c>
      <c r="RZ124" s="593">
        <v>1.39</v>
      </c>
      <c r="SA124" s="593">
        <v>1.39</v>
      </c>
      <c r="SB124" s="593">
        <v>2.92</v>
      </c>
      <c r="SC124" s="593">
        <v>2.92</v>
      </c>
      <c r="SD124" s="593">
        <v>0.64</v>
      </c>
      <c r="SE124" s="593">
        <v>0.64</v>
      </c>
      <c r="SF124" s="593">
        <v>0.83</v>
      </c>
      <c r="SG124" s="593">
        <v>0.83</v>
      </c>
      <c r="SH124" s="593">
        <v>0.83</v>
      </c>
      <c r="SI124" s="593">
        <v>0.83</v>
      </c>
      <c r="SJ124" s="593">
        <v>0.83</v>
      </c>
      <c r="SK124" s="593">
        <v>0.83</v>
      </c>
      <c r="SL124" s="593">
        <v>0.79</v>
      </c>
      <c r="SM124" s="593">
        <v>0.79</v>
      </c>
      <c r="SN124" s="593">
        <v>2.5</v>
      </c>
      <c r="SO124" s="593">
        <v>2.5</v>
      </c>
      <c r="SZ124" s="593">
        <v>2.71</v>
      </c>
      <c r="TA124" s="593">
        <v>2.71</v>
      </c>
      <c r="TX124" s="593">
        <v>1.82</v>
      </c>
      <c r="TY124" s="600">
        <v>1.82</v>
      </c>
    </row>
    <row r="125" spans="1:545" s="593" customFormat="1" x14ac:dyDescent="0.15">
      <c r="A125" s="602">
        <v>9</v>
      </c>
      <c r="B125" s="603">
        <v>7.77</v>
      </c>
      <c r="C125" s="603">
        <v>7.77</v>
      </c>
      <c r="D125" s="603">
        <v>10.34</v>
      </c>
      <c r="E125" s="603">
        <v>10.34</v>
      </c>
      <c r="F125" s="603">
        <v>22.21</v>
      </c>
      <c r="G125" s="603">
        <v>22.21</v>
      </c>
      <c r="H125" s="603">
        <v>16.11</v>
      </c>
      <c r="I125" s="603">
        <v>16.11</v>
      </c>
      <c r="J125" s="603">
        <v>26.76</v>
      </c>
      <c r="K125" s="603">
        <v>26.76</v>
      </c>
      <c r="L125" s="603"/>
      <c r="M125" s="603"/>
      <c r="N125" s="603"/>
      <c r="O125" s="603"/>
      <c r="P125" s="603"/>
      <c r="Q125" s="603"/>
      <c r="R125" s="603"/>
      <c r="S125" s="603"/>
      <c r="T125" s="603"/>
      <c r="U125" s="603"/>
      <c r="V125" s="603"/>
      <c r="W125" s="603"/>
      <c r="X125" s="603"/>
      <c r="Y125" s="603"/>
      <c r="Z125" s="603">
        <v>1.75</v>
      </c>
      <c r="AA125" s="603"/>
      <c r="AB125" s="603"/>
      <c r="AC125" s="603"/>
      <c r="AD125" s="603"/>
      <c r="AE125" s="603"/>
      <c r="AF125" s="603"/>
      <c r="AG125" s="603"/>
      <c r="AH125" s="603"/>
      <c r="AI125" s="603"/>
      <c r="AJ125" s="603"/>
      <c r="AK125" s="603"/>
      <c r="AL125" s="603">
        <v>3.76</v>
      </c>
      <c r="AM125" s="603">
        <v>3.75</v>
      </c>
      <c r="AN125" s="603"/>
      <c r="AO125" s="603"/>
      <c r="AP125" s="603"/>
      <c r="AQ125" s="603"/>
      <c r="AR125" s="603"/>
      <c r="AS125" s="603"/>
      <c r="AT125" s="603"/>
      <c r="AU125" s="603"/>
      <c r="AV125" s="603"/>
      <c r="AW125" s="603"/>
      <c r="AX125" s="603">
        <v>4.25</v>
      </c>
      <c r="AY125" s="603">
        <v>4.25</v>
      </c>
      <c r="AZ125" s="603"/>
      <c r="BA125" s="603"/>
      <c r="BB125" s="603"/>
      <c r="BC125" s="603"/>
      <c r="BD125" s="603"/>
      <c r="BE125" s="603"/>
      <c r="BF125" s="603"/>
      <c r="BG125" s="603"/>
      <c r="BH125" s="603"/>
      <c r="BI125" s="603"/>
      <c r="BJ125" s="603">
        <v>2.41</v>
      </c>
      <c r="BK125" s="603"/>
      <c r="BL125" s="603"/>
      <c r="BM125" s="603"/>
      <c r="BN125" s="603"/>
      <c r="BO125" s="603"/>
      <c r="BP125" s="603"/>
      <c r="BQ125" s="603"/>
      <c r="BR125" s="603"/>
      <c r="BS125" s="603"/>
      <c r="BT125" s="603"/>
      <c r="BU125" s="603"/>
      <c r="BV125" s="603">
        <v>0.85</v>
      </c>
      <c r="BW125" s="603"/>
      <c r="BX125" s="603"/>
      <c r="BY125" s="603"/>
      <c r="BZ125" s="603"/>
      <c r="CA125" s="603"/>
      <c r="CB125" s="603"/>
      <c r="CC125" s="603"/>
      <c r="CD125" s="603"/>
      <c r="CE125" s="603"/>
      <c r="CF125" s="603"/>
      <c r="CG125" s="603"/>
      <c r="CH125" s="603">
        <v>2.16</v>
      </c>
      <c r="CI125" s="603">
        <v>2.16</v>
      </c>
      <c r="CJ125" s="603"/>
      <c r="CK125" s="603"/>
      <c r="CL125" s="603"/>
      <c r="CM125" s="603"/>
      <c r="CN125" s="603"/>
      <c r="CO125" s="603"/>
      <c r="CP125" s="603"/>
      <c r="CQ125" s="603"/>
      <c r="CR125" s="603"/>
      <c r="CS125" s="603"/>
      <c r="CT125" s="603"/>
      <c r="CU125" s="603"/>
      <c r="CV125" s="603"/>
      <c r="CW125" s="603"/>
      <c r="CX125" s="603"/>
      <c r="CY125" s="603"/>
      <c r="CZ125" s="603"/>
      <c r="DA125" s="603"/>
      <c r="DB125" s="603"/>
      <c r="DC125" s="603"/>
      <c r="DD125" s="603"/>
      <c r="DE125" s="603"/>
      <c r="DF125" s="603">
        <v>23.68</v>
      </c>
      <c r="DG125" s="603">
        <v>23.68</v>
      </c>
      <c r="DH125" s="603">
        <v>28.36</v>
      </c>
      <c r="DI125" s="603">
        <v>23.69</v>
      </c>
      <c r="DJ125" s="603">
        <v>19.670000000000002</v>
      </c>
      <c r="DK125" s="603">
        <v>19.670000000000002</v>
      </c>
      <c r="DL125" s="603">
        <v>18.98</v>
      </c>
      <c r="DM125" s="603">
        <v>18.98</v>
      </c>
      <c r="DN125" s="603">
        <v>19.670000000000002</v>
      </c>
      <c r="DO125" s="603">
        <v>19.670000000000002</v>
      </c>
      <c r="DP125" s="603">
        <v>18.98</v>
      </c>
      <c r="DQ125" s="603">
        <v>19.670000000000002</v>
      </c>
      <c r="DR125" s="603">
        <v>19.670000000000002</v>
      </c>
      <c r="DS125" s="603">
        <v>19.670000000000002</v>
      </c>
      <c r="DT125" s="603">
        <v>18.98</v>
      </c>
      <c r="DU125" s="603">
        <v>18.98</v>
      </c>
      <c r="DV125" s="603">
        <v>28.09</v>
      </c>
      <c r="DW125" s="603">
        <v>27.32</v>
      </c>
      <c r="DX125" s="603">
        <v>28.09</v>
      </c>
      <c r="DY125" s="603">
        <v>28.09</v>
      </c>
      <c r="DZ125" s="603">
        <v>27.32</v>
      </c>
      <c r="EA125" s="603">
        <v>27.32</v>
      </c>
      <c r="EB125" s="603">
        <v>30.88</v>
      </c>
      <c r="EC125" s="603">
        <v>30.88</v>
      </c>
      <c r="ED125" s="603">
        <v>12.7</v>
      </c>
      <c r="EE125" s="603">
        <v>12.19</v>
      </c>
      <c r="EF125" s="603">
        <v>12.19</v>
      </c>
      <c r="EG125" s="603">
        <v>12.19</v>
      </c>
      <c r="EH125" s="603">
        <v>16.41</v>
      </c>
      <c r="EI125" s="603">
        <v>16.41</v>
      </c>
      <c r="EJ125" s="603">
        <v>22.67</v>
      </c>
      <c r="EK125" s="603">
        <v>22.67</v>
      </c>
      <c r="EL125" s="603">
        <v>22.67</v>
      </c>
      <c r="EM125" s="603">
        <v>24.1</v>
      </c>
      <c r="EN125" s="603">
        <v>20.51</v>
      </c>
      <c r="EO125" s="603">
        <v>20.51</v>
      </c>
      <c r="EP125" s="603">
        <v>20.78</v>
      </c>
      <c r="EQ125" s="603">
        <v>20.78</v>
      </c>
      <c r="ER125" s="603">
        <v>11.03</v>
      </c>
      <c r="ES125" s="603">
        <v>13.6</v>
      </c>
      <c r="ET125" s="603">
        <v>12.22</v>
      </c>
      <c r="EU125" s="603">
        <v>12.22</v>
      </c>
      <c r="EV125" s="603">
        <v>12.22</v>
      </c>
      <c r="EW125" s="603">
        <v>12.22</v>
      </c>
      <c r="EX125" s="603">
        <v>12.22</v>
      </c>
      <c r="EY125" s="603">
        <v>5</v>
      </c>
      <c r="EZ125" s="603">
        <v>13.64</v>
      </c>
      <c r="FA125" s="603">
        <v>13.64</v>
      </c>
      <c r="FB125" s="603">
        <v>13.64</v>
      </c>
      <c r="FC125" s="603">
        <v>13.64</v>
      </c>
      <c r="FD125" s="603">
        <v>6.24</v>
      </c>
      <c r="FE125" s="603">
        <v>6.24</v>
      </c>
      <c r="FF125" s="603">
        <v>6.24</v>
      </c>
      <c r="FG125" s="603">
        <v>6.24</v>
      </c>
      <c r="FH125" s="603">
        <v>6.24</v>
      </c>
      <c r="FI125" s="603">
        <v>6.24</v>
      </c>
      <c r="FJ125" s="603">
        <v>2.33</v>
      </c>
      <c r="FK125" s="603">
        <v>2.33</v>
      </c>
      <c r="FL125" s="593">
        <v>2.33</v>
      </c>
      <c r="FM125" s="593">
        <v>2.33</v>
      </c>
      <c r="FN125" s="593">
        <v>2.33</v>
      </c>
      <c r="FO125" s="593">
        <v>2.33</v>
      </c>
      <c r="FP125" s="593">
        <v>7.8</v>
      </c>
      <c r="FQ125" s="593">
        <v>7.8</v>
      </c>
      <c r="FR125" s="593">
        <v>7.8</v>
      </c>
      <c r="FS125" s="593">
        <v>7.8</v>
      </c>
      <c r="FT125" s="593">
        <v>17.829999999999998</v>
      </c>
      <c r="FU125" s="593">
        <v>17.829999999999998</v>
      </c>
      <c r="FV125" s="593">
        <v>17.829999999999998</v>
      </c>
      <c r="FW125" s="593">
        <v>17.829999999999998</v>
      </c>
      <c r="FX125" s="593">
        <v>17.829999999999998</v>
      </c>
      <c r="FY125" s="593">
        <v>17.829999999999998</v>
      </c>
      <c r="FZ125" s="593">
        <v>17.829999999999998</v>
      </c>
      <c r="GA125" s="593">
        <v>17.829999999999998</v>
      </c>
      <c r="GB125" s="593">
        <v>9.1</v>
      </c>
      <c r="GC125" s="593">
        <v>9.1</v>
      </c>
      <c r="GD125" s="593">
        <v>1.6</v>
      </c>
      <c r="GE125" s="593">
        <v>1.6</v>
      </c>
      <c r="GF125" s="593">
        <v>4.67</v>
      </c>
      <c r="GG125" s="593">
        <v>4.67</v>
      </c>
      <c r="GH125" s="593">
        <v>1.65</v>
      </c>
      <c r="GI125" s="593">
        <v>1.65</v>
      </c>
      <c r="GJ125" s="593">
        <v>1.5</v>
      </c>
      <c r="GK125" s="593">
        <v>1.5</v>
      </c>
      <c r="GL125" s="593">
        <v>1.5</v>
      </c>
      <c r="GM125" s="593">
        <v>1.5</v>
      </c>
      <c r="GN125" s="593">
        <v>1.78</v>
      </c>
      <c r="GO125" s="593">
        <v>1.78</v>
      </c>
      <c r="GP125" s="593">
        <v>0.61</v>
      </c>
      <c r="GQ125" s="593">
        <v>0.6</v>
      </c>
      <c r="GZ125" s="593">
        <v>9.35</v>
      </c>
      <c r="HA125" s="593">
        <v>9.35</v>
      </c>
      <c r="HB125" s="593">
        <v>23.95</v>
      </c>
      <c r="HC125" s="593">
        <v>23.95</v>
      </c>
      <c r="HD125" s="593">
        <v>23.95</v>
      </c>
      <c r="HE125" s="593">
        <v>23.95</v>
      </c>
      <c r="HF125" s="593">
        <v>19.62</v>
      </c>
      <c r="HG125" s="593">
        <v>19.62</v>
      </c>
      <c r="HH125" s="593">
        <v>19.62</v>
      </c>
      <c r="HI125" s="593">
        <v>19.62</v>
      </c>
      <c r="HJ125" s="593">
        <v>19.62</v>
      </c>
      <c r="HK125" s="593">
        <v>19.62</v>
      </c>
      <c r="HL125" s="593">
        <v>24.35</v>
      </c>
      <c r="HM125" s="593">
        <v>24.35</v>
      </c>
      <c r="HN125" s="593">
        <v>20.47</v>
      </c>
      <c r="HO125" s="593">
        <v>20.47</v>
      </c>
      <c r="HP125" s="593">
        <v>20.47</v>
      </c>
      <c r="HQ125" s="593">
        <v>20.47</v>
      </c>
      <c r="HR125" s="593">
        <v>25.06</v>
      </c>
      <c r="HS125" s="593">
        <v>25.06</v>
      </c>
      <c r="HT125" s="593">
        <v>25.06</v>
      </c>
      <c r="HU125" s="593">
        <v>25.06</v>
      </c>
      <c r="HX125" s="593">
        <v>8.52</v>
      </c>
      <c r="HY125" s="593">
        <v>8.52</v>
      </c>
      <c r="HZ125" s="593">
        <v>21.88</v>
      </c>
      <c r="IA125" s="593">
        <v>21.88</v>
      </c>
      <c r="IB125" s="593">
        <v>19.84</v>
      </c>
      <c r="IC125" s="593">
        <v>19.84</v>
      </c>
      <c r="ID125" s="593">
        <v>18.47</v>
      </c>
      <c r="IE125" s="593">
        <v>18.47</v>
      </c>
      <c r="IJ125" s="593">
        <v>34.56</v>
      </c>
      <c r="IK125" s="593">
        <v>34.56</v>
      </c>
      <c r="IL125" s="593">
        <v>65.94</v>
      </c>
      <c r="IM125" s="593">
        <v>65.94</v>
      </c>
      <c r="IN125" s="593">
        <v>55.67</v>
      </c>
      <c r="IO125" s="593">
        <v>55.67</v>
      </c>
      <c r="IP125" s="593">
        <v>55.67</v>
      </c>
      <c r="IQ125" s="593">
        <v>55.67</v>
      </c>
      <c r="IV125" s="593">
        <v>34.56</v>
      </c>
      <c r="IW125" s="593">
        <v>34.56</v>
      </c>
      <c r="IX125" s="593">
        <v>65.94</v>
      </c>
      <c r="IY125" s="593">
        <v>65.94</v>
      </c>
      <c r="IZ125" s="593">
        <v>55.67</v>
      </c>
      <c r="JA125" s="593">
        <v>55.67</v>
      </c>
      <c r="JB125" s="593">
        <v>55.67</v>
      </c>
      <c r="JC125" s="593">
        <v>55.67</v>
      </c>
      <c r="JH125" s="593">
        <v>19.41</v>
      </c>
      <c r="JI125" s="593">
        <v>19.41</v>
      </c>
      <c r="JJ125" s="593">
        <v>58.91</v>
      </c>
      <c r="JK125" s="593">
        <v>58.91</v>
      </c>
      <c r="JL125" s="593">
        <v>58.91</v>
      </c>
      <c r="JM125" s="593">
        <v>58.91</v>
      </c>
      <c r="JN125" s="593">
        <v>49.36</v>
      </c>
      <c r="JO125" s="593">
        <v>49.36</v>
      </c>
      <c r="JP125" s="593">
        <v>49.36</v>
      </c>
      <c r="JQ125" s="593">
        <v>49.36</v>
      </c>
      <c r="JT125" s="593">
        <v>5.29</v>
      </c>
      <c r="JU125" s="593">
        <v>5.29</v>
      </c>
      <c r="JV125" s="593">
        <v>5.29</v>
      </c>
      <c r="JW125" s="593">
        <v>5.29</v>
      </c>
      <c r="JX125" s="593">
        <v>5.29</v>
      </c>
      <c r="JY125" s="593">
        <v>5.29</v>
      </c>
      <c r="KF125" s="593">
        <v>2.5</v>
      </c>
      <c r="KG125" s="593">
        <v>2.5</v>
      </c>
      <c r="KH125" s="593">
        <v>1.43</v>
      </c>
      <c r="KI125" s="593">
        <v>1.43</v>
      </c>
      <c r="KJ125" s="593">
        <v>1.43</v>
      </c>
      <c r="KK125" s="593">
        <v>1.43</v>
      </c>
      <c r="KR125" s="593">
        <v>5.51</v>
      </c>
      <c r="KS125" s="593">
        <v>5.51</v>
      </c>
      <c r="KT125" s="593">
        <v>5.51</v>
      </c>
      <c r="KU125" s="593">
        <v>5.51</v>
      </c>
      <c r="KV125" s="593">
        <v>10.95</v>
      </c>
      <c r="KW125" s="593">
        <v>10.95</v>
      </c>
      <c r="LD125" s="593">
        <v>1.26</v>
      </c>
      <c r="LE125" s="593">
        <v>1.26</v>
      </c>
      <c r="LF125" s="593">
        <v>1.26</v>
      </c>
      <c r="LG125" s="593">
        <v>1.26</v>
      </c>
      <c r="LH125" s="593">
        <v>0.35</v>
      </c>
      <c r="LI125" s="593">
        <v>0.35</v>
      </c>
      <c r="LP125" s="593">
        <v>2.74</v>
      </c>
      <c r="LQ125" s="593">
        <v>2.74</v>
      </c>
      <c r="LR125" s="593">
        <v>2.74</v>
      </c>
      <c r="LS125" s="593">
        <v>2.74</v>
      </c>
      <c r="LT125" s="593">
        <v>0.88</v>
      </c>
      <c r="LU125" s="593">
        <v>0.88</v>
      </c>
      <c r="MB125" s="593">
        <v>3.14</v>
      </c>
      <c r="MC125" s="593">
        <v>3.8</v>
      </c>
      <c r="MD125" s="593">
        <v>1.04</v>
      </c>
      <c r="ME125" s="593">
        <v>1.04</v>
      </c>
      <c r="MF125" s="593">
        <v>1.01</v>
      </c>
      <c r="MG125" s="593">
        <v>1.01</v>
      </c>
      <c r="MH125" s="593">
        <v>1.35</v>
      </c>
      <c r="MI125" s="593">
        <v>1.35</v>
      </c>
      <c r="MJ125" s="593">
        <v>1.17</v>
      </c>
      <c r="MK125" s="593">
        <v>1.17</v>
      </c>
      <c r="ML125" s="593">
        <v>1.2</v>
      </c>
      <c r="MM125" s="593">
        <v>1.31</v>
      </c>
      <c r="MN125" s="593">
        <v>6.72</v>
      </c>
      <c r="MO125" s="593">
        <v>6.72</v>
      </c>
      <c r="MP125" s="593">
        <v>2.4900000000000002</v>
      </c>
      <c r="MQ125" s="593">
        <v>2.4900000000000002</v>
      </c>
      <c r="MR125" s="593">
        <v>3.34</v>
      </c>
      <c r="MS125" s="593">
        <v>3.34</v>
      </c>
      <c r="MT125" s="593">
        <v>16.78</v>
      </c>
      <c r="MU125" s="593">
        <v>16.78</v>
      </c>
      <c r="MV125" s="593">
        <v>16.78</v>
      </c>
      <c r="MW125" s="593">
        <v>16.78</v>
      </c>
      <c r="MX125" s="593">
        <v>16.78</v>
      </c>
      <c r="MY125" s="593">
        <v>16.78</v>
      </c>
      <c r="MZ125" s="593">
        <v>10.59</v>
      </c>
      <c r="NA125" s="593">
        <v>10.59</v>
      </c>
      <c r="NB125" s="593">
        <v>23.96</v>
      </c>
      <c r="NC125" s="593">
        <v>23.96</v>
      </c>
      <c r="ND125" s="593">
        <v>22.44</v>
      </c>
      <c r="NE125" s="593">
        <v>22.44</v>
      </c>
      <c r="NF125" s="604">
        <f t="shared" si="16"/>
        <v>23.200000000000003</v>
      </c>
      <c r="NG125" s="604">
        <f t="shared" si="16"/>
        <v>23.200000000000003</v>
      </c>
      <c r="NH125" s="593">
        <v>25.77</v>
      </c>
      <c r="NI125" s="593">
        <v>25.77</v>
      </c>
      <c r="NL125" s="593">
        <v>8.86</v>
      </c>
      <c r="NM125" s="593">
        <v>8.86</v>
      </c>
      <c r="NN125" s="593">
        <v>18.52</v>
      </c>
      <c r="NO125" s="593">
        <v>18.52</v>
      </c>
      <c r="NP125" s="593">
        <v>18.52</v>
      </c>
      <c r="NQ125" s="593">
        <v>18.52</v>
      </c>
      <c r="NR125" s="593">
        <v>17.73</v>
      </c>
      <c r="NS125" s="593">
        <v>17.73</v>
      </c>
      <c r="NT125" s="593">
        <v>18.739999999999998</v>
      </c>
      <c r="NU125" s="593">
        <v>18.739999999999998</v>
      </c>
      <c r="NX125" s="593">
        <v>18.54</v>
      </c>
      <c r="NY125" s="593">
        <v>18.54</v>
      </c>
      <c r="NZ125" s="593">
        <v>30.34</v>
      </c>
      <c r="OA125" s="593">
        <v>30.34</v>
      </c>
      <c r="OB125" s="593">
        <v>30.34</v>
      </c>
      <c r="OC125" s="593">
        <v>30.34</v>
      </c>
      <c r="OD125" s="593">
        <v>31.4</v>
      </c>
      <c r="OE125" s="593">
        <v>31.4</v>
      </c>
      <c r="OJ125" s="593">
        <v>13.23</v>
      </c>
      <c r="OK125" s="593">
        <v>13.23</v>
      </c>
      <c r="OL125" s="593">
        <v>38.96</v>
      </c>
      <c r="OM125" s="593">
        <v>38.96</v>
      </c>
      <c r="ON125" s="593">
        <v>38.96</v>
      </c>
      <c r="OO125" s="593">
        <v>38.96</v>
      </c>
      <c r="OP125" s="593">
        <v>7.29</v>
      </c>
      <c r="OQ125" s="593">
        <v>7.29</v>
      </c>
      <c r="OR125" s="593">
        <v>20.91</v>
      </c>
      <c r="OS125" s="593">
        <v>20.91</v>
      </c>
      <c r="OV125" s="593">
        <v>6.42</v>
      </c>
      <c r="OW125" s="593">
        <v>6.42</v>
      </c>
      <c r="OX125" s="593">
        <v>2.44</v>
      </c>
      <c r="OY125" s="593">
        <v>2.44</v>
      </c>
      <c r="OZ125" s="593">
        <v>2.31</v>
      </c>
      <c r="PA125" s="593">
        <v>2.31</v>
      </c>
      <c r="PB125" s="593">
        <v>2.27</v>
      </c>
      <c r="PC125" s="593">
        <v>2.27</v>
      </c>
      <c r="PD125" s="593">
        <v>15.36</v>
      </c>
      <c r="PE125" s="593">
        <v>15.36</v>
      </c>
      <c r="PH125" s="593">
        <v>7.74</v>
      </c>
      <c r="PI125" s="593">
        <v>7.74</v>
      </c>
      <c r="PJ125" s="593">
        <v>2.88</v>
      </c>
      <c r="PK125" s="593">
        <v>2.88</v>
      </c>
      <c r="PL125" s="593">
        <v>2.88</v>
      </c>
      <c r="PM125" s="593">
        <v>2.69</v>
      </c>
      <c r="PN125" s="593">
        <v>2.69</v>
      </c>
      <c r="PO125" s="593">
        <v>2.69</v>
      </c>
      <c r="PP125" s="593">
        <v>16.77</v>
      </c>
      <c r="PQ125" s="593">
        <v>16.77</v>
      </c>
      <c r="PT125" s="593">
        <v>4.99</v>
      </c>
      <c r="PU125" s="593">
        <v>4.99</v>
      </c>
      <c r="PV125" s="593">
        <v>1.04</v>
      </c>
      <c r="PW125" s="593">
        <v>1.04</v>
      </c>
      <c r="PX125" s="593">
        <v>1.43</v>
      </c>
      <c r="PY125" s="593">
        <v>1.43</v>
      </c>
      <c r="PZ125" s="593">
        <v>1.43</v>
      </c>
      <c r="QA125" s="593">
        <v>1.43</v>
      </c>
      <c r="QB125" s="593">
        <v>1.43</v>
      </c>
      <c r="QC125" s="593">
        <v>1.43</v>
      </c>
      <c r="QD125" s="593">
        <v>1.34</v>
      </c>
      <c r="QE125" s="593">
        <v>1.34</v>
      </c>
      <c r="QF125" s="593">
        <v>1.62</v>
      </c>
      <c r="QG125" s="593">
        <v>1.62</v>
      </c>
      <c r="QH125" s="593">
        <v>0.48</v>
      </c>
      <c r="QI125" s="593">
        <v>0.48</v>
      </c>
      <c r="QJ125" s="593">
        <v>0.56000000000000005</v>
      </c>
      <c r="QK125" s="593">
        <v>0.56000000000000005</v>
      </c>
      <c r="QL125" s="593">
        <v>0.56000000000000005</v>
      </c>
      <c r="QM125" s="593">
        <v>0.56000000000000005</v>
      </c>
      <c r="QN125" s="593">
        <v>0.56000000000000005</v>
      </c>
      <c r="QO125" s="593">
        <v>0.56000000000000005</v>
      </c>
      <c r="QP125" s="593">
        <v>0.55000000000000004</v>
      </c>
      <c r="QQ125" s="593">
        <v>0.55000000000000004</v>
      </c>
      <c r="QR125" s="593">
        <v>1.86</v>
      </c>
      <c r="QS125" s="593">
        <v>1.86</v>
      </c>
      <c r="QT125" s="593">
        <v>0.51</v>
      </c>
      <c r="QU125" s="593">
        <v>0.51</v>
      </c>
      <c r="QV125" s="593">
        <v>0.61</v>
      </c>
      <c r="QW125" s="593">
        <v>0.61</v>
      </c>
      <c r="QX125" s="593">
        <v>0.61</v>
      </c>
      <c r="QY125" s="593">
        <v>0.61</v>
      </c>
      <c r="QZ125" s="593">
        <v>0.61</v>
      </c>
      <c r="RA125" s="593">
        <v>0.61</v>
      </c>
      <c r="RB125" s="593">
        <v>0.6</v>
      </c>
      <c r="RC125" s="593">
        <v>0.6</v>
      </c>
      <c r="RD125" s="593">
        <v>2.78</v>
      </c>
      <c r="RE125" s="593">
        <v>2.78</v>
      </c>
      <c r="RF125" s="593">
        <v>0.65</v>
      </c>
      <c r="RG125" s="593">
        <v>0.65</v>
      </c>
      <c r="RH125" s="593">
        <v>0.83</v>
      </c>
      <c r="RI125" s="593">
        <v>0.83</v>
      </c>
      <c r="RJ125" s="593">
        <v>0.83</v>
      </c>
      <c r="RK125" s="593">
        <v>0.83</v>
      </c>
      <c r="RL125" s="593">
        <v>0.83</v>
      </c>
      <c r="RM125" s="593">
        <v>0.83</v>
      </c>
      <c r="RN125" s="593">
        <v>0.8</v>
      </c>
      <c r="RO125" s="593">
        <v>0.8</v>
      </c>
      <c r="RP125" s="593">
        <v>6.9</v>
      </c>
      <c r="RQ125" s="593">
        <v>6.9</v>
      </c>
      <c r="RR125" s="593">
        <v>1.45</v>
      </c>
      <c r="RS125" s="593">
        <v>1.45</v>
      </c>
      <c r="RT125" s="593">
        <v>2.06</v>
      </c>
      <c r="RU125" s="593">
        <v>2.06</v>
      </c>
      <c r="RV125" s="593">
        <v>2.06</v>
      </c>
      <c r="RW125" s="593">
        <v>2.06</v>
      </c>
      <c r="RX125" s="593">
        <v>2.06</v>
      </c>
      <c r="RY125" s="593">
        <v>2.06</v>
      </c>
      <c r="RZ125" s="593">
        <v>1.89</v>
      </c>
      <c r="SA125" s="593">
        <v>1.89</v>
      </c>
      <c r="SB125" s="593">
        <v>3.75</v>
      </c>
      <c r="SC125" s="593">
        <v>3.75</v>
      </c>
      <c r="SD125" s="593">
        <v>0.81</v>
      </c>
      <c r="SE125" s="593">
        <v>0.81</v>
      </c>
      <c r="SF125" s="593">
        <v>1.08</v>
      </c>
      <c r="SG125" s="593">
        <v>1.08</v>
      </c>
      <c r="SH125" s="593">
        <v>1.08</v>
      </c>
      <c r="SI125" s="593">
        <v>1.08</v>
      </c>
      <c r="SJ125" s="593">
        <v>1.08</v>
      </c>
      <c r="SK125" s="593">
        <v>1.08</v>
      </c>
      <c r="SL125" s="593">
        <v>1.02</v>
      </c>
      <c r="SM125" s="593">
        <v>1.02</v>
      </c>
      <c r="SN125" s="593">
        <v>3.2</v>
      </c>
      <c r="SO125" s="593">
        <v>3.2</v>
      </c>
      <c r="SZ125" s="593">
        <v>3.48</v>
      </c>
      <c r="TA125" s="593">
        <v>3.48</v>
      </c>
      <c r="TX125" s="593">
        <v>2.31</v>
      </c>
      <c r="TY125" s="600">
        <v>2.31</v>
      </c>
    </row>
    <row r="126" spans="1:545" s="593" customFormat="1" x14ac:dyDescent="0.15">
      <c r="A126" s="602">
        <v>10</v>
      </c>
      <c r="B126" s="603">
        <v>9.5500000000000007</v>
      </c>
      <c r="C126" s="603">
        <v>9.5500000000000007</v>
      </c>
      <c r="D126" s="603">
        <v>12.03</v>
      </c>
      <c r="E126" s="603">
        <v>12.03</v>
      </c>
      <c r="F126" s="603">
        <v>28.02</v>
      </c>
      <c r="G126" s="603">
        <v>28.02</v>
      </c>
      <c r="H126" s="603">
        <v>21.77</v>
      </c>
      <c r="I126" s="603">
        <v>21.77</v>
      </c>
      <c r="J126" s="603">
        <v>33.58</v>
      </c>
      <c r="K126" s="603">
        <v>33.58</v>
      </c>
      <c r="L126" s="603"/>
      <c r="M126" s="603"/>
      <c r="N126" s="603"/>
      <c r="O126" s="603"/>
      <c r="P126" s="603"/>
      <c r="Q126" s="603"/>
      <c r="R126" s="603"/>
      <c r="S126" s="603"/>
      <c r="T126" s="603"/>
      <c r="U126" s="603"/>
      <c r="V126" s="603"/>
      <c r="W126" s="603"/>
      <c r="X126" s="603"/>
      <c r="Y126" s="603"/>
      <c r="Z126" s="603">
        <v>2.09</v>
      </c>
      <c r="AA126" s="603"/>
      <c r="AB126" s="603"/>
      <c r="AC126" s="603"/>
      <c r="AD126" s="603"/>
      <c r="AE126" s="603"/>
      <c r="AF126" s="603"/>
      <c r="AG126" s="603"/>
      <c r="AH126" s="603"/>
      <c r="AI126" s="603"/>
      <c r="AJ126" s="603"/>
      <c r="AK126" s="603"/>
      <c r="AL126" s="603">
        <v>4.58</v>
      </c>
      <c r="AM126" s="603">
        <v>4.58</v>
      </c>
      <c r="AN126" s="603"/>
      <c r="AO126" s="603"/>
      <c r="AP126" s="603"/>
      <c r="AQ126" s="603"/>
      <c r="AR126" s="603"/>
      <c r="AS126" s="603"/>
      <c r="AT126" s="603"/>
      <c r="AU126" s="603"/>
      <c r="AV126" s="603"/>
      <c r="AW126" s="603"/>
      <c r="AX126" s="603">
        <v>5.19</v>
      </c>
      <c r="AY126" s="603">
        <v>5.19</v>
      </c>
      <c r="AZ126" s="603"/>
      <c r="BA126" s="603"/>
      <c r="BB126" s="603"/>
      <c r="BC126" s="603"/>
      <c r="BD126" s="603"/>
      <c r="BE126" s="603"/>
      <c r="BF126" s="603"/>
      <c r="BG126" s="603"/>
      <c r="BH126" s="603"/>
      <c r="BI126" s="603"/>
      <c r="BJ126" s="603">
        <v>2.91</v>
      </c>
      <c r="BK126" s="603"/>
      <c r="BL126" s="603"/>
      <c r="BM126" s="603"/>
      <c r="BN126" s="603"/>
      <c r="BO126" s="603"/>
      <c r="BP126" s="603"/>
      <c r="BQ126" s="603"/>
      <c r="BR126" s="603"/>
      <c r="BS126" s="603"/>
      <c r="BT126" s="603"/>
      <c r="BU126" s="603"/>
      <c r="BV126" s="603">
        <v>0.98</v>
      </c>
      <c r="BW126" s="603"/>
      <c r="BX126" s="603"/>
      <c r="BY126" s="603"/>
      <c r="BZ126" s="603"/>
      <c r="CA126" s="603"/>
      <c r="CB126" s="603"/>
      <c r="CC126" s="603"/>
      <c r="CD126" s="603"/>
      <c r="CE126" s="603"/>
      <c r="CF126" s="603"/>
      <c r="CG126" s="603"/>
      <c r="CH126" s="603">
        <v>2.61</v>
      </c>
      <c r="CI126" s="603">
        <v>2.61</v>
      </c>
      <c r="CJ126" s="603"/>
      <c r="CK126" s="603"/>
      <c r="CL126" s="603"/>
      <c r="CM126" s="603"/>
      <c r="CN126" s="603"/>
      <c r="CO126" s="603"/>
      <c r="CP126" s="603"/>
      <c r="CQ126" s="603"/>
      <c r="CR126" s="603"/>
      <c r="CS126" s="603"/>
      <c r="CT126" s="603"/>
      <c r="CU126" s="603"/>
      <c r="CV126" s="603"/>
      <c r="CW126" s="603"/>
      <c r="CX126" s="603"/>
      <c r="CY126" s="603"/>
      <c r="CZ126" s="603"/>
      <c r="DA126" s="603"/>
      <c r="DB126" s="603"/>
      <c r="DC126" s="603"/>
      <c r="DD126" s="603"/>
      <c r="DE126" s="603"/>
      <c r="DF126" s="603">
        <v>29.26</v>
      </c>
      <c r="DG126" s="603">
        <v>29.26</v>
      </c>
      <c r="DH126" s="603">
        <v>33.770000000000003</v>
      </c>
      <c r="DI126" s="603">
        <v>29.27</v>
      </c>
      <c r="DJ126" s="603">
        <v>26.12</v>
      </c>
      <c r="DK126" s="603">
        <v>26.12</v>
      </c>
      <c r="DL126" s="603">
        <v>25.2</v>
      </c>
      <c r="DM126" s="603">
        <v>25.2</v>
      </c>
      <c r="DN126" s="603">
        <v>26.12</v>
      </c>
      <c r="DO126" s="603">
        <v>26.12</v>
      </c>
      <c r="DP126" s="603">
        <v>25.2</v>
      </c>
      <c r="DQ126" s="603">
        <v>26.12</v>
      </c>
      <c r="DR126" s="603">
        <v>26.12</v>
      </c>
      <c r="DS126" s="603">
        <v>26.12</v>
      </c>
      <c r="DT126" s="603">
        <v>25.2</v>
      </c>
      <c r="DU126" s="603">
        <v>25.2</v>
      </c>
      <c r="DV126" s="603">
        <v>36.81</v>
      </c>
      <c r="DW126" s="603">
        <v>35.79</v>
      </c>
      <c r="DX126" s="603">
        <v>36.81</v>
      </c>
      <c r="DY126" s="603">
        <v>36.81</v>
      </c>
      <c r="DZ126" s="603">
        <v>35.79</v>
      </c>
      <c r="EA126" s="603">
        <v>35.79</v>
      </c>
      <c r="EB126" s="603">
        <v>39.72</v>
      </c>
      <c r="EC126" s="603">
        <v>39.72</v>
      </c>
      <c r="ED126" s="603">
        <v>15.65</v>
      </c>
      <c r="EE126" s="603">
        <v>15.03</v>
      </c>
      <c r="EF126" s="603">
        <v>15.03</v>
      </c>
      <c r="EG126" s="603">
        <v>15.03</v>
      </c>
      <c r="EH126" s="603">
        <v>19.11</v>
      </c>
      <c r="EI126" s="603">
        <v>19.11</v>
      </c>
      <c r="EJ126" s="603">
        <v>29.34</v>
      </c>
      <c r="EK126" s="603">
        <v>29.34</v>
      </c>
      <c r="EL126" s="603">
        <v>29.34</v>
      </c>
      <c r="EM126" s="603">
        <v>31.06</v>
      </c>
      <c r="EN126" s="603">
        <v>27.12</v>
      </c>
      <c r="EO126" s="603">
        <v>27.12</v>
      </c>
      <c r="EP126" s="603">
        <v>27.41</v>
      </c>
      <c r="EQ126" s="603">
        <v>27.41</v>
      </c>
      <c r="ER126" s="603">
        <v>13.58</v>
      </c>
      <c r="ES126" s="603">
        <v>16.07</v>
      </c>
      <c r="ET126" s="603">
        <v>14.73</v>
      </c>
      <c r="EU126" s="603">
        <v>14.73</v>
      </c>
      <c r="EV126" s="603">
        <v>14.73</v>
      </c>
      <c r="EW126" s="603">
        <v>14.73</v>
      </c>
      <c r="EX126" s="603">
        <v>14.73</v>
      </c>
      <c r="EY126" s="603">
        <v>6.52</v>
      </c>
      <c r="EZ126" s="603">
        <v>18.29</v>
      </c>
      <c r="FA126" s="603">
        <v>18.29</v>
      </c>
      <c r="FB126" s="603">
        <v>18.29</v>
      </c>
      <c r="FC126" s="603">
        <v>18.29</v>
      </c>
      <c r="FD126" s="603">
        <v>7.65</v>
      </c>
      <c r="FE126" s="603">
        <v>7.65</v>
      </c>
      <c r="FF126" s="603">
        <v>7.65</v>
      </c>
      <c r="FG126" s="603">
        <v>7.65</v>
      </c>
      <c r="FH126" s="603">
        <v>7.65</v>
      </c>
      <c r="FI126" s="603">
        <v>7.65</v>
      </c>
      <c r="FJ126" s="603">
        <v>3.03</v>
      </c>
      <c r="FK126" s="603">
        <v>3.03</v>
      </c>
      <c r="FL126" s="593">
        <v>3.04</v>
      </c>
      <c r="FM126" s="593">
        <v>3.04</v>
      </c>
      <c r="FN126" s="593">
        <v>3.04</v>
      </c>
      <c r="FO126" s="593">
        <v>3.04</v>
      </c>
      <c r="FP126" s="593">
        <v>9.58</v>
      </c>
      <c r="FQ126" s="593">
        <v>9.58</v>
      </c>
      <c r="FR126" s="593">
        <v>9.58</v>
      </c>
      <c r="FS126" s="593">
        <v>9.58</v>
      </c>
      <c r="FT126" s="593">
        <v>23.24</v>
      </c>
      <c r="FU126" s="593">
        <v>23.24</v>
      </c>
      <c r="FV126" s="593">
        <v>23.24</v>
      </c>
      <c r="FW126" s="593">
        <v>23.24</v>
      </c>
      <c r="FX126" s="593">
        <v>23.24</v>
      </c>
      <c r="FY126" s="593">
        <v>23.24</v>
      </c>
      <c r="FZ126" s="593">
        <v>23.24</v>
      </c>
      <c r="GA126" s="593">
        <v>23.24</v>
      </c>
      <c r="GB126" s="593">
        <v>11.82</v>
      </c>
      <c r="GC126" s="593">
        <v>11.82</v>
      </c>
      <c r="GD126" s="593">
        <v>2.09</v>
      </c>
      <c r="GE126" s="593">
        <v>2.09</v>
      </c>
      <c r="GF126" s="593">
        <v>5.67</v>
      </c>
      <c r="GG126" s="593">
        <v>5.67</v>
      </c>
      <c r="GH126" s="593">
        <v>2.14</v>
      </c>
      <c r="GI126" s="593">
        <v>2.14</v>
      </c>
      <c r="GJ126" s="593">
        <v>1.97</v>
      </c>
      <c r="GK126" s="593">
        <v>1.97</v>
      </c>
      <c r="GL126" s="593">
        <v>1.97</v>
      </c>
      <c r="GM126" s="593">
        <v>1.97</v>
      </c>
      <c r="GN126" s="593">
        <v>2.13</v>
      </c>
      <c r="GO126" s="593">
        <v>2.13</v>
      </c>
      <c r="GP126" s="593">
        <v>0.74</v>
      </c>
      <c r="GQ126" s="593">
        <v>0.72</v>
      </c>
      <c r="GZ126" s="593">
        <v>11.51</v>
      </c>
      <c r="HA126" s="593">
        <v>11.51</v>
      </c>
      <c r="HB126" s="593">
        <v>29.99</v>
      </c>
      <c r="HC126" s="593">
        <v>29.99</v>
      </c>
      <c r="HD126" s="593">
        <v>29.99</v>
      </c>
      <c r="HE126" s="593">
        <v>29.99</v>
      </c>
      <c r="HF126" s="593">
        <v>25.56</v>
      </c>
      <c r="HG126" s="593">
        <v>25.56</v>
      </c>
      <c r="HH126" s="593">
        <v>25.56</v>
      </c>
      <c r="HI126" s="593">
        <v>25.56</v>
      </c>
      <c r="HJ126" s="593">
        <v>25.56</v>
      </c>
      <c r="HK126" s="593">
        <v>25.56</v>
      </c>
      <c r="HL126" s="593">
        <v>31.75</v>
      </c>
      <c r="HM126" s="593">
        <v>31.75</v>
      </c>
      <c r="HN126" s="593">
        <v>26.78</v>
      </c>
      <c r="HO126" s="593">
        <v>26.78</v>
      </c>
      <c r="HP126" s="593">
        <v>26.78</v>
      </c>
      <c r="HQ126" s="593">
        <v>26.78</v>
      </c>
      <c r="HR126" s="593">
        <v>32.380000000000003</v>
      </c>
      <c r="HS126" s="593">
        <v>32.380000000000003</v>
      </c>
      <c r="HT126" s="593">
        <v>32.380000000000003</v>
      </c>
      <c r="HU126" s="593">
        <v>32.380000000000003</v>
      </c>
      <c r="HX126" s="593">
        <v>10.47</v>
      </c>
      <c r="HY126" s="593">
        <v>10.47</v>
      </c>
      <c r="HZ126" s="593">
        <v>27.6</v>
      </c>
      <c r="IA126" s="593">
        <v>27.6</v>
      </c>
      <c r="IB126" s="593">
        <v>25.48</v>
      </c>
      <c r="IC126" s="593">
        <v>25.48</v>
      </c>
      <c r="ID126" s="593">
        <v>24.14</v>
      </c>
      <c r="IE126" s="593">
        <v>24.14</v>
      </c>
      <c r="IJ126" s="593">
        <v>38.840000000000003</v>
      </c>
      <c r="IK126" s="593">
        <v>38.840000000000003</v>
      </c>
      <c r="IL126" s="593">
        <v>75.930000000000007</v>
      </c>
      <c r="IM126" s="593">
        <v>75.930000000000007</v>
      </c>
      <c r="IN126" s="593">
        <v>67.599999999999994</v>
      </c>
      <c r="IO126" s="593">
        <v>67.599999999999994</v>
      </c>
      <c r="IP126" s="593">
        <v>67.599999999999994</v>
      </c>
      <c r="IQ126" s="593">
        <v>67.599999999999994</v>
      </c>
      <c r="IV126" s="593">
        <v>38.840000000000003</v>
      </c>
      <c r="IW126" s="593">
        <v>38.840000000000003</v>
      </c>
      <c r="IX126" s="593">
        <v>75.930000000000007</v>
      </c>
      <c r="IY126" s="593">
        <v>75.930000000000007</v>
      </c>
      <c r="IZ126" s="593">
        <v>67.599999999999994</v>
      </c>
      <c r="JA126" s="593">
        <v>67.599999999999994</v>
      </c>
      <c r="JB126" s="593">
        <v>67.599999999999994</v>
      </c>
      <c r="JC126" s="593">
        <v>67.599999999999994</v>
      </c>
      <c r="JH126" s="593">
        <v>23.96</v>
      </c>
      <c r="JI126" s="593">
        <v>23.96</v>
      </c>
      <c r="JJ126" s="593">
        <v>68.45</v>
      </c>
      <c r="JK126" s="593">
        <v>68.45</v>
      </c>
      <c r="JL126" s="593">
        <v>68.45</v>
      </c>
      <c r="JM126" s="593">
        <v>68.45</v>
      </c>
      <c r="JN126" s="593">
        <v>60.65</v>
      </c>
      <c r="JO126" s="593">
        <v>60.65</v>
      </c>
      <c r="JP126" s="593">
        <v>60.65</v>
      </c>
      <c r="JQ126" s="593">
        <v>60.65</v>
      </c>
      <c r="JT126" s="593">
        <v>6.48</v>
      </c>
      <c r="JU126" s="593">
        <v>6.48</v>
      </c>
      <c r="JV126" s="593">
        <v>6.48</v>
      </c>
      <c r="JW126" s="593">
        <v>6.48</v>
      </c>
      <c r="JX126" s="593">
        <v>6.48</v>
      </c>
      <c r="JY126" s="593">
        <v>6.48</v>
      </c>
      <c r="KF126" s="593">
        <v>3.02</v>
      </c>
      <c r="KG126" s="593">
        <v>3.02</v>
      </c>
      <c r="KH126" s="593">
        <v>1.81</v>
      </c>
      <c r="KI126" s="593">
        <v>1.81</v>
      </c>
      <c r="KJ126" s="593">
        <v>1.81</v>
      </c>
      <c r="KK126" s="593">
        <v>1.81</v>
      </c>
      <c r="KR126" s="593">
        <v>6.75</v>
      </c>
      <c r="KS126" s="593">
        <v>6.75</v>
      </c>
      <c r="KT126" s="593">
        <v>6.75</v>
      </c>
      <c r="KU126" s="593">
        <v>6.75</v>
      </c>
      <c r="KV126" s="593">
        <v>14.78</v>
      </c>
      <c r="KW126" s="593">
        <v>14.78</v>
      </c>
      <c r="LD126" s="593">
        <v>1.61</v>
      </c>
      <c r="LE126" s="593">
        <v>1.61</v>
      </c>
      <c r="LF126" s="593">
        <v>1.61</v>
      </c>
      <c r="LG126" s="593">
        <v>1.61</v>
      </c>
      <c r="LH126" s="593">
        <v>0.39</v>
      </c>
      <c r="LI126" s="593">
        <v>0.39</v>
      </c>
      <c r="LP126" s="593">
        <v>3.32</v>
      </c>
      <c r="LQ126" s="593">
        <v>3.32</v>
      </c>
      <c r="LR126" s="593">
        <v>3.32</v>
      </c>
      <c r="LS126" s="593">
        <v>3.32</v>
      </c>
      <c r="LT126" s="593">
        <v>1.1100000000000001</v>
      </c>
      <c r="LU126" s="593">
        <v>1.1100000000000001</v>
      </c>
      <c r="MB126" s="593">
        <v>3.61</v>
      </c>
      <c r="MC126" s="593">
        <v>4.26</v>
      </c>
      <c r="MD126" s="593">
        <v>1.23</v>
      </c>
      <c r="ME126" s="593">
        <v>1.23</v>
      </c>
      <c r="MF126" s="593">
        <v>1.2</v>
      </c>
      <c r="MG126" s="593">
        <v>1.2</v>
      </c>
      <c r="MH126" s="593">
        <v>1.59</v>
      </c>
      <c r="MI126" s="593">
        <v>1.59</v>
      </c>
      <c r="MJ126" s="593">
        <v>1.38</v>
      </c>
      <c r="MK126" s="593">
        <v>1.38</v>
      </c>
      <c r="ML126" s="593">
        <v>1.41</v>
      </c>
      <c r="MM126" s="593">
        <v>1.55</v>
      </c>
      <c r="MN126" s="593">
        <v>7.66</v>
      </c>
      <c r="MO126" s="593">
        <v>7.66</v>
      </c>
      <c r="MP126" s="593">
        <v>2.95</v>
      </c>
      <c r="MQ126" s="593">
        <v>2.95</v>
      </c>
      <c r="MR126" s="593">
        <v>3.92</v>
      </c>
      <c r="MS126" s="593">
        <v>3.92</v>
      </c>
      <c r="MT126" s="593">
        <v>20.079999999999998</v>
      </c>
      <c r="MU126" s="593">
        <v>20.079999999999998</v>
      </c>
      <c r="MV126" s="593">
        <v>20.079999999999998</v>
      </c>
      <c r="MW126" s="593">
        <v>20.079999999999998</v>
      </c>
      <c r="MX126" s="593">
        <v>20.079999999999998</v>
      </c>
      <c r="MY126" s="593">
        <v>20.079999999999998</v>
      </c>
      <c r="MZ126" s="593">
        <v>12.4</v>
      </c>
      <c r="NA126" s="593">
        <v>12.4</v>
      </c>
      <c r="NB126" s="593">
        <v>29.34</v>
      </c>
      <c r="NC126" s="593">
        <v>29.34</v>
      </c>
      <c r="ND126" s="593">
        <v>27.59</v>
      </c>
      <c r="NE126" s="593">
        <v>27.59</v>
      </c>
      <c r="NF126" s="604">
        <f t="shared" si="16"/>
        <v>28.465</v>
      </c>
      <c r="NG126" s="604">
        <f t="shared" si="16"/>
        <v>28.465</v>
      </c>
      <c r="NH126" s="593">
        <v>31.47</v>
      </c>
      <c r="NI126" s="593">
        <v>31.47</v>
      </c>
      <c r="NL126" s="593">
        <v>10.25</v>
      </c>
      <c r="NM126" s="593">
        <v>10.25</v>
      </c>
      <c r="NN126" s="593">
        <v>22.39</v>
      </c>
      <c r="NO126" s="593">
        <v>22.39</v>
      </c>
      <c r="NP126" s="593">
        <v>22.39</v>
      </c>
      <c r="NQ126" s="593">
        <v>22.39</v>
      </c>
      <c r="NR126" s="593">
        <v>21.52</v>
      </c>
      <c r="NS126" s="593">
        <v>21.52</v>
      </c>
      <c r="NT126" s="593">
        <v>22.69</v>
      </c>
      <c r="NU126" s="593">
        <v>22.69</v>
      </c>
      <c r="NX126" s="593">
        <v>22.59</v>
      </c>
      <c r="NY126" s="593">
        <v>22.59</v>
      </c>
      <c r="NZ126" s="593">
        <v>37.57</v>
      </c>
      <c r="OA126" s="593">
        <v>37.57</v>
      </c>
      <c r="OB126" s="593">
        <v>37.57</v>
      </c>
      <c r="OC126" s="593">
        <v>37.57</v>
      </c>
      <c r="OD126" s="593">
        <v>38.68</v>
      </c>
      <c r="OE126" s="593">
        <v>38.68</v>
      </c>
      <c r="OJ126" s="593">
        <v>16.079999999999998</v>
      </c>
      <c r="OK126" s="593">
        <v>16.079999999999998</v>
      </c>
      <c r="OL126" s="593">
        <v>45.3</v>
      </c>
      <c r="OM126" s="593">
        <v>45.3</v>
      </c>
      <c r="ON126" s="593">
        <v>45.3</v>
      </c>
      <c r="OO126" s="593">
        <v>45.3</v>
      </c>
      <c r="OP126" s="593">
        <v>9.8699999999999992</v>
      </c>
      <c r="OQ126" s="593">
        <v>9.8699999999999992</v>
      </c>
      <c r="OR126" s="593">
        <v>26.62</v>
      </c>
      <c r="OS126" s="593">
        <v>26.62</v>
      </c>
      <c r="OV126" s="593">
        <v>7.78</v>
      </c>
      <c r="OW126" s="593">
        <v>7.78</v>
      </c>
      <c r="OX126" s="593">
        <v>3.11</v>
      </c>
      <c r="OY126" s="593">
        <v>3.11</v>
      </c>
      <c r="OZ126" s="593">
        <v>2.95</v>
      </c>
      <c r="PA126" s="593">
        <v>2.95</v>
      </c>
      <c r="PB126" s="593">
        <v>2.9</v>
      </c>
      <c r="PC126" s="593">
        <v>2.9</v>
      </c>
      <c r="PD126" s="593">
        <v>19.91</v>
      </c>
      <c r="PE126" s="593">
        <v>19.91</v>
      </c>
      <c r="PH126" s="593">
        <v>9.16</v>
      </c>
      <c r="PI126" s="593">
        <v>9.16</v>
      </c>
      <c r="PJ126" s="593">
        <v>3.72</v>
      </c>
      <c r="PK126" s="593">
        <v>3.72</v>
      </c>
      <c r="PL126" s="593">
        <v>3.72</v>
      </c>
      <c r="PM126" s="593">
        <v>3.47</v>
      </c>
      <c r="PN126" s="593">
        <v>3.47</v>
      </c>
      <c r="PO126" s="593">
        <v>3.47</v>
      </c>
      <c r="PP126" s="593">
        <v>21.96</v>
      </c>
      <c r="PQ126" s="593">
        <v>21.96</v>
      </c>
      <c r="PT126" s="593">
        <v>6.11</v>
      </c>
      <c r="PU126" s="593">
        <v>6.11</v>
      </c>
      <c r="PV126" s="593">
        <v>1.35</v>
      </c>
      <c r="PW126" s="593">
        <v>1.35</v>
      </c>
      <c r="PX126" s="593">
        <v>1.84</v>
      </c>
      <c r="PY126" s="593">
        <v>1.84</v>
      </c>
      <c r="PZ126" s="593">
        <v>1.84</v>
      </c>
      <c r="QA126" s="593">
        <v>1.84</v>
      </c>
      <c r="QB126" s="593">
        <v>1.84</v>
      </c>
      <c r="QC126" s="593">
        <v>1.84</v>
      </c>
      <c r="QD126" s="593">
        <v>1.73</v>
      </c>
      <c r="QE126" s="593">
        <v>1.73</v>
      </c>
      <c r="QF126" s="593">
        <v>1.93</v>
      </c>
      <c r="QG126" s="593">
        <v>1.93</v>
      </c>
      <c r="QH126" s="593">
        <v>0.55000000000000004</v>
      </c>
      <c r="QI126" s="593">
        <v>0.55000000000000004</v>
      </c>
      <c r="QJ126" s="593">
        <v>0.66</v>
      </c>
      <c r="QK126" s="593">
        <v>0.66</v>
      </c>
      <c r="QL126" s="593">
        <v>0.66</v>
      </c>
      <c r="QM126" s="593">
        <v>0.66</v>
      </c>
      <c r="QN126" s="593">
        <v>0.66</v>
      </c>
      <c r="QO126" s="593">
        <v>0.66</v>
      </c>
      <c r="QP126" s="593">
        <v>0.65</v>
      </c>
      <c r="QQ126" s="593">
        <v>0.65</v>
      </c>
      <c r="QR126" s="593">
        <v>2.23</v>
      </c>
      <c r="QS126" s="593">
        <v>2.23</v>
      </c>
      <c r="QT126" s="593">
        <v>0.6</v>
      </c>
      <c r="QU126" s="593">
        <v>0.6</v>
      </c>
      <c r="QV126" s="593">
        <v>0.73</v>
      </c>
      <c r="QW126" s="593">
        <v>0.73</v>
      </c>
      <c r="QX126" s="593">
        <v>0.73</v>
      </c>
      <c r="QY126" s="593">
        <v>0.73</v>
      </c>
      <c r="QZ126" s="593">
        <v>0.73</v>
      </c>
      <c r="RA126" s="593">
        <v>0.73</v>
      </c>
      <c r="RB126" s="593">
        <v>0.72</v>
      </c>
      <c r="RC126" s="593">
        <v>0.72</v>
      </c>
      <c r="RD126" s="593">
        <v>3.37</v>
      </c>
      <c r="RE126" s="593">
        <v>3.37</v>
      </c>
      <c r="RF126" s="593">
        <v>0.8</v>
      </c>
      <c r="RG126" s="593">
        <v>0.8</v>
      </c>
      <c r="RH126" s="593">
        <v>1.02</v>
      </c>
      <c r="RI126" s="593">
        <v>1.02</v>
      </c>
      <c r="RJ126" s="593">
        <v>1.02</v>
      </c>
      <c r="RK126" s="593">
        <v>1.02</v>
      </c>
      <c r="RL126" s="593">
        <v>1.02</v>
      </c>
      <c r="RM126" s="593">
        <v>1.02</v>
      </c>
      <c r="RN126" s="593">
        <v>0.99</v>
      </c>
      <c r="RO126" s="593">
        <v>0.99</v>
      </c>
      <c r="RP126" s="593">
        <v>8.4700000000000006</v>
      </c>
      <c r="RQ126" s="593">
        <v>8.4700000000000006</v>
      </c>
      <c r="RR126" s="593">
        <v>1.93</v>
      </c>
      <c r="RS126" s="593">
        <v>1.93</v>
      </c>
      <c r="RT126" s="593">
        <v>2.68</v>
      </c>
      <c r="RU126" s="593">
        <v>2.68</v>
      </c>
      <c r="RV126" s="593">
        <v>2.68</v>
      </c>
      <c r="RW126" s="593">
        <v>2.68</v>
      </c>
      <c r="RX126" s="593">
        <v>2.68</v>
      </c>
      <c r="RY126" s="593">
        <v>2.68</v>
      </c>
      <c r="RZ126" s="593">
        <v>2.4900000000000002</v>
      </c>
      <c r="SA126" s="593">
        <v>2.4900000000000002</v>
      </c>
      <c r="SB126" s="593">
        <v>4.57</v>
      </c>
      <c r="SC126" s="593">
        <v>4.57</v>
      </c>
      <c r="SD126" s="593">
        <v>1.03</v>
      </c>
      <c r="SE126" s="593">
        <v>1.03</v>
      </c>
      <c r="SF126" s="593">
        <v>1.36</v>
      </c>
      <c r="SG126" s="593">
        <v>1.36</v>
      </c>
      <c r="SH126" s="593">
        <v>1.36</v>
      </c>
      <c r="SI126" s="593">
        <v>1.36</v>
      </c>
      <c r="SJ126" s="593">
        <v>1.36</v>
      </c>
      <c r="SK126" s="593">
        <v>1.36</v>
      </c>
      <c r="SL126" s="593">
        <v>1.3</v>
      </c>
      <c r="SM126" s="593">
        <v>1.3</v>
      </c>
      <c r="SN126" s="593">
        <v>3.89</v>
      </c>
      <c r="SO126" s="593">
        <v>3.88</v>
      </c>
      <c r="SZ126" s="593">
        <v>4.2300000000000004</v>
      </c>
      <c r="TA126" s="593">
        <v>4.2300000000000004</v>
      </c>
      <c r="TX126" s="593">
        <v>2.78</v>
      </c>
      <c r="TY126" s="600">
        <v>2.78</v>
      </c>
    </row>
    <row r="127" spans="1:545" s="593" customFormat="1" x14ac:dyDescent="0.15">
      <c r="A127" s="602">
        <v>11</v>
      </c>
      <c r="B127" s="603">
        <v>11.27</v>
      </c>
      <c r="C127" s="603">
        <v>11.27</v>
      </c>
      <c r="D127" s="603">
        <v>13.63</v>
      </c>
      <c r="E127" s="603">
        <v>13.63</v>
      </c>
      <c r="F127" s="603">
        <v>33.9</v>
      </c>
      <c r="G127" s="603">
        <v>33.9</v>
      </c>
      <c r="H127" s="603">
        <v>28.02</v>
      </c>
      <c r="I127" s="603">
        <v>28.02</v>
      </c>
      <c r="J127" s="603">
        <v>40.25</v>
      </c>
      <c r="K127" s="603">
        <v>40.25</v>
      </c>
      <c r="L127" s="603"/>
      <c r="M127" s="603"/>
      <c r="N127" s="603"/>
      <c r="O127" s="603"/>
      <c r="P127" s="603"/>
      <c r="Q127" s="603"/>
      <c r="R127" s="603"/>
      <c r="S127" s="603"/>
      <c r="T127" s="603"/>
      <c r="U127" s="603"/>
      <c r="V127" s="603"/>
      <c r="W127" s="603"/>
      <c r="X127" s="603"/>
      <c r="Y127" s="603"/>
      <c r="Z127" s="603">
        <v>2.4300000000000002</v>
      </c>
      <c r="AA127" s="603"/>
      <c r="AB127" s="603"/>
      <c r="AC127" s="603"/>
      <c r="AD127" s="603"/>
      <c r="AE127" s="603"/>
      <c r="AF127" s="603"/>
      <c r="AG127" s="603"/>
      <c r="AH127" s="603"/>
      <c r="AI127" s="603"/>
      <c r="AJ127" s="603"/>
      <c r="AK127" s="603"/>
      <c r="AL127" s="603">
        <v>5.37</v>
      </c>
      <c r="AM127" s="603">
        <v>5.37</v>
      </c>
      <c r="AN127" s="603"/>
      <c r="AO127" s="603"/>
      <c r="AP127" s="603"/>
      <c r="AQ127" s="603"/>
      <c r="AR127" s="603"/>
      <c r="AS127" s="603"/>
      <c r="AT127" s="603"/>
      <c r="AU127" s="603"/>
      <c r="AV127" s="603"/>
      <c r="AW127" s="603"/>
      <c r="AX127" s="603">
        <v>6.1</v>
      </c>
      <c r="AY127" s="603">
        <v>6.1</v>
      </c>
      <c r="AZ127" s="603"/>
      <c r="BA127" s="603"/>
      <c r="BB127" s="603"/>
      <c r="BC127" s="603"/>
      <c r="BD127" s="603"/>
      <c r="BE127" s="603"/>
      <c r="BF127" s="603"/>
      <c r="BG127" s="603"/>
      <c r="BH127" s="603"/>
      <c r="BI127" s="603"/>
      <c r="BJ127" s="603">
        <v>3.39</v>
      </c>
      <c r="BK127" s="603"/>
      <c r="BL127" s="603"/>
      <c r="BM127" s="603"/>
      <c r="BN127" s="603"/>
      <c r="BO127" s="603"/>
      <c r="BP127" s="603"/>
      <c r="BQ127" s="603"/>
      <c r="BR127" s="603"/>
      <c r="BS127" s="603"/>
      <c r="BT127" s="603"/>
      <c r="BU127" s="603"/>
      <c r="BV127" s="603">
        <v>1.1100000000000001</v>
      </c>
      <c r="BW127" s="603"/>
      <c r="BX127" s="603"/>
      <c r="BY127" s="603"/>
      <c r="BZ127" s="603"/>
      <c r="CA127" s="603"/>
      <c r="CB127" s="603"/>
      <c r="CC127" s="603"/>
      <c r="CD127" s="603"/>
      <c r="CE127" s="603"/>
      <c r="CF127" s="603"/>
      <c r="CG127" s="603"/>
      <c r="CH127" s="603">
        <v>3.04</v>
      </c>
      <c r="CI127" s="603">
        <v>3.04</v>
      </c>
      <c r="CJ127" s="603"/>
      <c r="CK127" s="603"/>
      <c r="CL127" s="603"/>
      <c r="CM127" s="603"/>
      <c r="CN127" s="603"/>
      <c r="CO127" s="603"/>
      <c r="CP127" s="603"/>
      <c r="CQ127" s="603"/>
      <c r="CR127" s="603"/>
      <c r="CS127" s="603"/>
      <c r="CT127" s="603"/>
      <c r="CU127" s="603"/>
      <c r="CV127" s="603"/>
      <c r="CW127" s="603"/>
      <c r="CX127" s="603"/>
      <c r="CY127" s="603"/>
      <c r="CZ127" s="603"/>
      <c r="DA127" s="603"/>
      <c r="DB127" s="603"/>
      <c r="DC127" s="603"/>
      <c r="DD127" s="603"/>
      <c r="DE127" s="603"/>
      <c r="DF127" s="603">
        <v>34.67</v>
      </c>
      <c r="DG127" s="603">
        <v>34.67</v>
      </c>
      <c r="DH127" s="603">
        <v>38.97</v>
      </c>
      <c r="DI127" s="603">
        <v>34.68</v>
      </c>
      <c r="DJ127" s="603">
        <v>33.31</v>
      </c>
      <c r="DK127" s="603">
        <v>33.31</v>
      </c>
      <c r="DL127" s="603">
        <v>32.15</v>
      </c>
      <c r="DM127" s="603">
        <v>32.15</v>
      </c>
      <c r="DN127" s="603">
        <v>33.31</v>
      </c>
      <c r="DO127" s="603">
        <v>33.31</v>
      </c>
      <c r="DP127" s="603">
        <v>32.15</v>
      </c>
      <c r="DQ127" s="603">
        <v>33.31</v>
      </c>
      <c r="DR127" s="603">
        <v>33.31</v>
      </c>
      <c r="DS127" s="603">
        <v>33.31</v>
      </c>
      <c r="DT127" s="603">
        <v>32.15</v>
      </c>
      <c r="DU127" s="603">
        <v>32.15</v>
      </c>
      <c r="DV127" s="603">
        <v>46.24</v>
      </c>
      <c r="DW127" s="603">
        <v>44.97</v>
      </c>
      <c r="DX127" s="603">
        <v>46.24</v>
      </c>
      <c r="DY127" s="603">
        <v>46.24</v>
      </c>
      <c r="DZ127" s="603">
        <v>44.97</v>
      </c>
      <c r="EA127" s="603">
        <v>44.97</v>
      </c>
      <c r="EB127" s="603">
        <v>48.87</v>
      </c>
      <c r="EC127" s="603">
        <v>48.87</v>
      </c>
      <c r="ED127" s="603">
        <v>18.510000000000002</v>
      </c>
      <c r="EE127" s="603">
        <v>17.78</v>
      </c>
      <c r="EF127" s="603">
        <v>17.78</v>
      </c>
      <c r="EG127" s="603">
        <v>17.78</v>
      </c>
      <c r="EH127" s="603">
        <v>21.67</v>
      </c>
      <c r="EI127" s="603">
        <v>21.67</v>
      </c>
      <c r="EJ127" s="603">
        <v>36.58</v>
      </c>
      <c r="EK127" s="603">
        <v>36.58</v>
      </c>
      <c r="EL127" s="603">
        <v>36.58</v>
      </c>
      <c r="EM127" s="603">
        <v>38.590000000000003</v>
      </c>
      <c r="EN127" s="603">
        <v>34.4</v>
      </c>
      <c r="EO127" s="603">
        <v>34.4</v>
      </c>
      <c r="EP127" s="603">
        <v>34.71</v>
      </c>
      <c r="EQ127" s="603">
        <v>34.71</v>
      </c>
      <c r="ER127" s="603">
        <v>16.05</v>
      </c>
      <c r="ES127" s="603">
        <v>18.440000000000001</v>
      </c>
      <c r="ET127" s="603">
        <v>17.149999999999999</v>
      </c>
      <c r="EU127" s="603">
        <v>17.149999999999999</v>
      </c>
      <c r="EV127" s="603">
        <v>17.149999999999999</v>
      </c>
      <c r="EW127" s="603">
        <v>17.149999999999999</v>
      </c>
      <c r="EX127" s="603">
        <v>17.149999999999999</v>
      </c>
      <c r="EY127" s="603">
        <v>8.1999999999999993</v>
      </c>
      <c r="EZ127" s="603">
        <v>23.5</v>
      </c>
      <c r="FA127" s="603">
        <v>23.5</v>
      </c>
      <c r="FB127" s="603">
        <v>23.5</v>
      </c>
      <c r="FC127" s="603">
        <v>23.5</v>
      </c>
      <c r="FD127" s="603">
        <v>9.0299999999999994</v>
      </c>
      <c r="FE127" s="603">
        <v>9.0299999999999994</v>
      </c>
      <c r="FF127" s="603">
        <v>9.0299999999999994</v>
      </c>
      <c r="FG127" s="603">
        <v>9.0299999999999994</v>
      </c>
      <c r="FH127" s="603">
        <v>9.0299999999999994</v>
      </c>
      <c r="FI127" s="603">
        <v>9.0299999999999994</v>
      </c>
      <c r="FJ127" s="603">
        <v>3.83</v>
      </c>
      <c r="FK127" s="603">
        <v>3.83</v>
      </c>
      <c r="FL127" s="593">
        <v>3.83</v>
      </c>
      <c r="FM127" s="593">
        <v>3.83</v>
      </c>
      <c r="FN127" s="593">
        <v>3.83</v>
      </c>
      <c r="FO127" s="593">
        <v>3.83</v>
      </c>
      <c r="FP127" s="593">
        <v>11.31</v>
      </c>
      <c r="FQ127" s="593">
        <v>11.31</v>
      </c>
      <c r="FR127" s="593">
        <v>11.31</v>
      </c>
      <c r="FS127" s="593">
        <v>11.31</v>
      </c>
      <c r="FT127" s="593">
        <v>29.18</v>
      </c>
      <c r="FU127" s="593">
        <v>29.18</v>
      </c>
      <c r="FV127" s="593">
        <v>29.18</v>
      </c>
      <c r="FW127" s="593">
        <v>29.18</v>
      </c>
      <c r="FX127" s="593">
        <v>29.18</v>
      </c>
      <c r="FY127" s="593">
        <v>29.18</v>
      </c>
      <c r="FZ127" s="593">
        <v>29.18</v>
      </c>
      <c r="GA127" s="593">
        <v>29.18</v>
      </c>
      <c r="GB127" s="593">
        <v>14.81</v>
      </c>
      <c r="GC127" s="593">
        <v>14.81</v>
      </c>
      <c r="GD127" s="593">
        <v>2.64</v>
      </c>
      <c r="GE127" s="593">
        <v>2.64</v>
      </c>
      <c r="GF127" s="593">
        <v>6.65</v>
      </c>
      <c r="GG127" s="593">
        <v>6.65</v>
      </c>
      <c r="GH127" s="593">
        <v>2.69</v>
      </c>
      <c r="GI127" s="593">
        <v>2.69</v>
      </c>
      <c r="GJ127" s="593">
        <v>2.5</v>
      </c>
      <c r="GK127" s="593">
        <v>2.5</v>
      </c>
      <c r="GL127" s="593">
        <v>2.5</v>
      </c>
      <c r="GM127" s="593">
        <v>2.5</v>
      </c>
      <c r="GN127" s="593">
        <v>2.48</v>
      </c>
      <c r="GO127" s="593">
        <v>2.48</v>
      </c>
      <c r="GP127" s="593">
        <v>0.89</v>
      </c>
      <c r="GQ127" s="593">
        <v>0.87</v>
      </c>
      <c r="GZ127" s="593">
        <v>13.59</v>
      </c>
      <c r="HA127" s="593">
        <v>13.59</v>
      </c>
      <c r="HB127" s="593">
        <v>35.950000000000003</v>
      </c>
      <c r="HC127" s="593">
        <v>35.950000000000003</v>
      </c>
      <c r="HD127" s="593">
        <v>35.950000000000003</v>
      </c>
      <c r="HE127" s="593">
        <v>35.950000000000003</v>
      </c>
      <c r="HF127" s="593">
        <v>32.119999999999997</v>
      </c>
      <c r="HG127" s="593">
        <v>32.119999999999997</v>
      </c>
      <c r="HH127" s="593">
        <v>32.119999999999997</v>
      </c>
      <c r="HI127" s="593">
        <v>32.119999999999997</v>
      </c>
      <c r="HJ127" s="593">
        <v>32.119999999999997</v>
      </c>
      <c r="HK127" s="593">
        <v>32.119999999999997</v>
      </c>
      <c r="HL127" s="593">
        <v>39.92</v>
      </c>
      <c r="HM127" s="593">
        <v>39.92</v>
      </c>
      <c r="HN127" s="593">
        <v>33.76</v>
      </c>
      <c r="HO127" s="593">
        <v>33.76</v>
      </c>
      <c r="HP127" s="593">
        <v>33.76</v>
      </c>
      <c r="HQ127" s="593">
        <v>33.76</v>
      </c>
      <c r="HR127" s="593">
        <v>40.39</v>
      </c>
      <c r="HS127" s="593">
        <v>40.39</v>
      </c>
      <c r="HT127" s="593">
        <v>40.39</v>
      </c>
      <c r="HU127" s="593">
        <v>40.39</v>
      </c>
      <c r="HX127" s="593">
        <v>12.37</v>
      </c>
      <c r="HY127" s="593">
        <v>12.37</v>
      </c>
      <c r="HZ127" s="593">
        <v>33.25</v>
      </c>
      <c r="IA127" s="593">
        <v>33.25</v>
      </c>
      <c r="IB127" s="593">
        <v>31.26</v>
      </c>
      <c r="IC127" s="593">
        <v>31.26</v>
      </c>
      <c r="ID127" s="593">
        <v>30.43</v>
      </c>
      <c r="IE127" s="593">
        <v>30.43</v>
      </c>
      <c r="IJ127" s="593">
        <v>42.91</v>
      </c>
      <c r="IK127" s="593">
        <v>42.91</v>
      </c>
      <c r="IL127" s="593">
        <v>85.35</v>
      </c>
      <c r="IM127" s="593">
        <v>85.35</v>
      </c>
      <c r="IN127" s="593">
        <v>79.23</v>
      </c>
      <c r="IO127" s="593">
        <v>79.23</v>
      </c>
      <c r="IP127" s="593">
        <v>79.23</v>
      </c>
      <c r="IQ127" s="593">
        <v>79.23</v>
      </c>
      <c r="IV127" s="593">
        <v>42.91</v>
      </c>
      <c r="IW127" s="593">
        <v>42.91</v>
      </c>
      <c r="IX127" s="593">
        <v>85.35</v>
      </c>
      <c r="IY127" s="593">
        <v>85.35</v>
      </c>
      <c r="IZ127" s="593">
        <v>79.23</v>
      </c>
      <c r="JA127" s="593">
        <v>79.23</v>
      </c>
      <c r="JB127" s="593">
        <v>79.23</v>
      </c>
      <c r="JC127" s="593">
        <v>79.23</v>
      </c>
      <c r="JH127" s="593">
        <v>28.37</v>
      </c>
      <c r="JI127" s="593">
        <v>28.37</v>
      </c>
      <c r="JJ127" s="593">
        <v>77.510000000000005</v>
      </c>
      <c r="JK127" s="593">
        <v>77.510000000000005</v>
      </c>
      <c r="JL127" s="593">
        <v>77.510000000000005</v>
      </c>
      <c r="JM127" s="593">
        <v>77.510000000000005</v>
      </c>
      <c r="JN127" s="593">
        <v>71.709999999999994</v>
      </c>
      <c r="JO127" s="593">
        <v>71.709999999999994</v>
      </c>
      <c r="JP127" s="593">
        <v>71.709999999999994</v>
      </c>
      <c r="JQ127" s="593">
        <v>71.709999999999994</v>
      </c>
      <c r="JT127" s="593">
        <v>7.64</v>
      </c>
      <c r="JU127" s="593">
        <v>7.64</v>
      </c>
      <c r="JV127" s="593">
        <v>7.64</v>
      </c>
      <c r="JW127" s="593">
        <v>7.64</v>
      </c>
      <c r="JX127" s="593">
        <v>7.64</v>
      </c>
      <c r="JY127" s="593">
        <v>7.64</v>
      </c>
      <c r="KF127" s="593">
        <v>3.53</v>
      </c>
      <c r="KG127" s="593">
        <v>3.53</v>
      </c>
      <c r="KH127" s="593">
        <v>2.2400000000000002</v>
      </c>
      <c r="KI127" s="593">
        <v>2.2400000000000002</v>
      </c>
      <c r="KJ127" s="593">
        <v>2.2400000000000002</v>
      </c>
      <c r="KK127" s="593">
        <v>2.2400000000000002</v>
      </c>
      <c r="KR127" s="593">
        <v>7.95</v>
      </c>
      <c r="KS127" s="593">
        <v>7.95</v>
      </c>
      <c r="KT127" s="593">
        <v>7.95</v>
      </c>
      <c r="KU127" s="593">
        <v>7.95</v>
      </c>
      <c r="KV127" s="593">
        <v>19.11</v>
      </c>
      <c r="KW127" s="593">
        <v>19.11</v>
      </c>
      <c r="LD127" s="593">
        <v>2</v>
      </c>
      <c r="LE127" s="593">
        <v>2</v>
      </c>
      <c r="LF127" s="593">
        <v>2</v>
      </c>
      <c r="LG127" s="593">
        <v>2</v>
      </c>
      <c r="LH127" s="593">
        <v>0.43</v>
      </c>
      <c r="LI127" s="593">
        <v>0.43</v>
      </c>
      <c r="LP127" s="593">
        <v>3.89</v>
      </c>
      <c r="LQ127" s="593">
        <v>3.89</v>
      </c>
      <c r="LR127" s="593">
        <v>3.89</v>
      </c>
      <c r="LS127" s="593">
        <v>3.89</v>
      </c>
      <c r="LT127" s="593">
        <v>1.37</v>
      </c>
      <c r="LU127" s="593">
        <v>1.37</v>
      </c>
      <c r="MB127" s="593">
        <v>4.24</v>
      </c>
      <c r="MC127" s="593">
        <v>4.87</v>
      </c>
      <c r="MD127" s="593">
        <v>1.52</v>
      </c>
      <c r="ME127" s="593">
        <v>1.52</v>
      </c>
      <c r="MF127" s="593">
        <v>1.48</v>
      </c>
      <c r="MG127" s="593">
        <v>1.48</v>
      </c>
      <c r="MH127" s="593">
        <v>1.97</v>
      </c>
      <c r="MI127" s="593">
        <v>1.97</v>
      </c>
      <c r="MJ127" s="593">
        <v>1.7</v>
      </c>
      <c r="MK127" s="593">
        <v>1.7</v>
      </c>
      <c r="ML127" s="593">
        <v>1.74</v>
      </c>
      <c r="MM127" s="593">
        <v>1.91</v>
      </c>
      <c r="MN127" s="593">
        <v>9.0399999999999991</v>
      </c>
      <c r="MO127" s="593">
        <v>9.0399999999999991</v>
      </c>
      <c r="MP127" s="593">
        <v>3.72</v>
      </c>
      <c r="MQ127" s="593">
        <v>3.72</v>
      </c>
      <c r="MR127" s="593">
        <v>4.88</v>
      </c>
      <c r="MS127" s="593">
        <v>4.88</v>
      </c>
      <c r="MT127" s="593">
        <v>25.68</v>
      </c>
      <c r="MU127" s="593">
        <v>25.68</v>
      </c>
      <c r="MV127" s="593">
        <v>25.68</v>
      </c>
      <c r="MW127" s="593">
        <v>25.68</v>
      </c>
      <c r="MX127" s="593">
        <v>25.68</v>
      </c>
      <c r="MY127" s="593">
        <v>25.68</v>
      </c>
      <c r="MZ127" s="593">
        <v>15.13</v>
      </c>
      <c r="NA127" s="593">
        <v>15.13</v>
      </c>
      <c r="NB127" s="593">
        <v>38.54</v>
      </c>
      <c r="NC127" s="593">
        <v>38.54</v>
      </c>
      <c r="ND127" s="593">
        <v>36.43</v>
      </c>
      <c r="NE127" s="593">
        <v>36.43</v>
      </c>
      <c r="NF127" s="604">
        <f t="shared" si="16"/>
        <v>37.484999999999999</v>
      </c>
      <c r="NG127" s="604">
        <f t="shared" si="16"/>
        <v>37.484999999999999</v>
      </c>
      <c r="NH127" s="593">
        <v>41.17</v>
      </c>
      <c r="NI127" s="593">
        <v>41.17</v>
      </c>
      <c r="NL127" s="593">
        <v>12.35</v>
      </c>
      <c r="NM127" s="593">
        <v>12.35</v>
      </c>
      <c r="NN127" s="593">
        <v>29.07</v>
      </c>
      <c r="NO127" s="593">
        <v>29.07</v>
      </c>
      <c r="NP127" s="593">
        <v>29.07</v>
      </c>
      <c r="NQ127" s="593">
        <v>29.07</v>
      </c>
      <c r="NR127" s="593">
        <v>28.06</v>
      </c>
      <c r="NS127" s="593">
        <v>28.06</v>
      </c>
      <c r="NT127" s="593">
        <v>29.5</v>
      </c>
      <c r="NU127" s="593">
        <v>29.5</v>
      </c>
      <c r="NX127" s="593">
        <v>27.35</v>
      </c>
      <c r="NY127" s="593">
        <v>27.35</v>
      </c>
      <c r="NZ127" s="593">
        <v>46.21</v>
      </c>
      <c r="OA127" s="593">
        <v>46.21</v>
      </c>
      <c r="OB127" s="593">
        <v>46.21</v>
      </c>
      <c r="OC127" s="593">
        <v>46.21</v>
      </c>
      <c r="OD127" s="593">
        <v>47.39</v>
      </c>
      <c r="OE127" s="593">
        <v>47.39</v>
      </c>
      <c r="OJ127" s="593">
        <v>19.45</v>
      </c>
      <c r="OK127" s="593">
        <v>19.45</v>
      </c>
      <c r="OL127" s="593">
        <v>52.69</v>
      </c>
      <c r="OM127" s="593">
        <v>52.69</v>
      </c>
      <c r="ON127" s="593">
        <v>52.69</v>
      </c>
      <c r="OO127" s="593">
        <v>52.69</v>
      </c>
      <c r="OP127" s="593">
        <v>13.55</v>
      </c>
      <c r="OQ127" s="593">
        <v>13.55</v>
      </c>
      <c r="OR127" s="593">
        <v>34.270000000000003</v>
      </c>
      <c r="OS127" s="593">
        <v>34.270000000000003</v>
      </c>
      <c r="OV127" s="593">
        <v>9.18</v>
      </c>
      <c r="OW127" s="593">
        <v>9.18</v>
      </c>
      <c r="OX127" s="593">
        <v>3.9</v>
      </c>
      <c r="OY127" s="593">
        <v>3.9</v>
      </c>
      <c r="OZ127" s="593">
        <v>3.71</v>
      </c>
      <c r="PA127" s="593">
        <v>3.71</v>
      </c>
      <c r="PB127" s="593">
        <v>3.65</v>
      </c>
      <c r="PC127" s="593">
        <v>3.65</v>
      </c>
      <c r="PD127" s="593">
        <v>25.28</v>
      </c>
      <c r="PE127" s="593">
        <v>25.28</v>
      </c>
      <c r="PH127" s="593">
        <v>10.76</v>
      </c>
      <c r="PI127" s="593">
        <v>10.76</v>
      </c>
      <c r="PJ127" s="593">
        <v>4.6500000000000004</v>
      </c>
      <c r="PK127" s="593">
        <v>4.6500000000000004</v>
      </c>
      <c r="PL127" s="593">
        <v>4.6500000000000004</v>
      </c>
      <c r="PM127" s="593">
        <v>4.3499999999999996</v>
      </c>
      <c r="PN127" s="593">
        <v>4.3499999999999996</v>
      </c>
      <c r="PO127" s="593">
        <v>4.3499999999999996</v>
      </c>
      <c r="PP127" s="593">
        <v>27.71</v>
      </c>
      <c r="PQ127" s="593">
        <v>27.71</v>
      </c>
      <c r="PT127" s="593">
        <v>7.19</v>
      </c>
      <c r="PU127" s="593">
        <v>7.19</v>
      </c>
      <c r="PV127" s="593">
        <v>1.72</v>
      </c>
      <c r="PW127" s="593">
        <v>1.72</v>
      </c>
      <c r="PX127" s="593">
        <v>2.2999999999999998</v>
      </c>
      <c r="PY127" s="593">
        <v>2.2999999999999998</v>
      </c>
      <c r="PZ127" s="593">
        <v>2.2999999999999998</v>
      </c>
      <c r="QA127" s="593">
        <v>2.2999999999999998</v>
      </c>
      <c r="QB127" s="593">
        <v>2.2999999999999998</v>
      </c>
      <c r="QC127" s="593">
        <v>2.2999999999999998</v>
      </c>
      <c r="QD127" s="593">
        <v>2.19</v>
      </c>
      <c r="QE127" s="593">
        <v>2.19</v>
      </c>
      <c r="QF127" s="593">
        <v>2.2400000000000002</v>
      </c>
      <c r="QG127" s="593">
        <v>2.2400000000000002</v>
      </c>
      <c r="QH127" s="593">
        <v>0.64</v>
      </c>
      <c r="QI127" s="593">
        <v>0.64</v>
      </c>
      <c r="QJ127" s="593">
        <v>0.78</v>
      </c>
      <c r="QK127" s="593">
        <v>0.78</v>
      </c>
      <c r="QL127" s="593">
        <v>0.78</v>
      </c>
      <c r="QM127" s="593">
        <v>0.78</v>
      </c>
      <c r="QN127" s="593">
        <v>0.78</v>
      </c>
      <c r="QO127" s="593">
        <v>0.78</v>
      </c>
      <c r="QP127" s="593">
        <v>0.77</v>
      </c>
      <c r="QQ127" s="593">
        <v>0.77</v>
      </c>
      <c r="QR127" s="593">
        <v>2.59</v>
      </c>
      <c r="QS127" s="593">
        <v>2.59</v>
      </c>
      <c r="QT127" s="593">
        <v>0.71</v>
      </c>
      <c r="QU127" s="593">
        <v>0.71</v>
      </c>
      <c r="QV127" s="593">
        <v>0.87</v>
      </c>
      <c r="QW127" s="593">
        <v>0.87</v>
      </c>
      <c r="QX127" s="593">
        <v>0.87</v>
      </c>
      <c r="QY127" s="593">
        <v>0.87</v>
      </c>
      <c r="QZ127" s="593">
        <v>0.87</v>
      </c>
      <c r="RA127" s="593">
        <v>0.87</v>
      </c>
      <c r="RB127" s="593">
        <v>0.86</v>
      </c>
      <c r="RC127" s="593">
        <v>0.86</v>
      </c>
      <c r="RD127" s="593">
        <v>3.94</v>
      </c>
      <c r="RE127" s="593">
        <v>3.94</v>
      </c>
      <c r="RF127" s="593">
        <v>0.98</v>
      </c>
      <c r="RG127" s="593">
        <v>0.98</v>
      </c>
      <c r="RH127" s="593">
        <v>1.25</v>
      </c>
      <c r="RI127" s="593">
        <v>1.25</v>
      </c>
      <c r="RJ127" s="593">
        <v>1.25</v>
      </c>
      <c r="RK127" s="593">
        <v>1.25</v>
      </c>
      <c r="RL127" s="593">
        <v>1.25</v>
      </c>
      <c r="RM127" s="593">
        <v>1.25</v>
      </c>
      <c r="RN127" s="593">
        <v>1.22</v>
      </c>
      <c r="RO127" s="593">
        <v>1.22</v>
      </c>
      <c r="RP127" s="593">
        <v>10</v>
      </c>
      <c r="RQ127" s="593">
        <v>10</v>
      </c>
      <c r="RR127" s="593">
        <v>2.48</v>
      </c>
      <c r="RS127" s="593">
        <v>2.48</v>
      </c>
      <c r="RT127" s="593">
        <v>3.38</v>
      </c>
      <c r="RU127" s="593">
        <v>3.38</v>
      </c>
      <c r="RV127" s="593">
        <v>3.38</v>
      </c>
      <c r="RW127" s="593">
        <v>3.38</v>
      </c>
      <c r="RX127" s="593">
        <v>3.38</v>
      </c>
      <c r="RY127" s="593">
        <v>3.38</v>
      </c>
      <c r="RZ127" s="593">
        <v>3.17</v>
      </c>
      <c r="SA127" s="593">
        <v>3.17</v>
      </c>
      <c r="SB127" s="593">
        <v>5.37</v>
      </c>
      <c r="SC127" s="593">
        <v>5.37</v>
      </c>
      <c r="SD127" s="593">
        <v>1.28</v>
      </c>
      <c r="SE127" s="593">
        <v>1.28</v>
      </c>
      <c r="SF127" s="593">
        <v>1.69</v>
      </c>
      <c r="SG127" s="593">
        <v>1.69</v>
      </c>
      <c r="SH127" s="593">
        <v>1.69</v>
      </c>
      <c r="SI127" s="593">
        <v>1.69</v>
      </c>
      <c r="SJ127" s="593">
        <v>1.69</v>
      </c>
      <c r="SK127" s="593">
        <v>1.69</v>
      </c>
      <c r="SL127" s="593">
        <v>1.62</v>
      </c>
      <c r="SM127" s="593">
        <v>1.62</v>
      </c>
      <c r="SN127" s="593">
        <v>4.55</v>
      </c>
      <c r="SO127" s="593">
        <v>4.55</v>
      </c>
      <c r="SZ127" s="593">
        <v>4.97</v>
      </c>
      <c r="TA127" s="593">
        <v>4.97</v>
      </c>
      <c r="TX127" s="593">
        <v>3.25</v>
      </c>
      <c r="TY127" s="600">
        <v>3.25</v>
      </c>
    </row>
    <row r="128" spans="1:545" s="593" customFormat="1" x14ac:dyDescent="0.15">
      <c r="A128" s="602">
        <v>12</v>
      </c>
      <c r="B128" s="603">
        <v>12.93</v>
      </c>
      <c r="C128" s="603">
        <v>12.93</v>
      </c>
      <c r="D128" s="603">
        <v>15.16</v>
      </c>
      <c r="E128" s="603">
        <v>15.16</v>
      </c>
      <c r="F128" s="603">
        <v>39.68</v>
      </c>
      <c r="G128" s="603">
        <v>39.68</v>
      </c>
      <c r="H128" s="603">
        <v>33.72</v>
      </c>
      <c r="I128" s="603">
        <v>33.72</v>
      </c>
      <c r="J128" s="603">
        <v>46.7</v>
      </c>
      <c r="K128" s="603">
        <v>46.7</v>
      </c>
      <c r="L128" s="603"/>
      <c r="M128" s="603"/>
      <c r="N128" s="603"/>
      <c r="O128" s="603"/>
      <c r="P128" s="603"/>
      <c r="Q128" s="603"/>
      <c r="R128" s="603"/>
      <c r="S128" s="603"/>
      <c r="T128" s="603"/>
      <c r="U128" s="603"/>
      <c r="V128" s="603"/>
      <c r="W128" s="603"/>
      <c r="X128" s="603"/>
      <c r="Y128" s="603"/>
      <c r="Z128" s="603">
        <v>2.75</v>
      </c>
      <c r="AA128" s="603"/>
      <c r="AB128" s="603"/>
      <c r="AC128" s="603"/>
      <c r="AD128" s="603"/>
      <c r="AE128" s="603"/>
      <c r="AF128" s="603"/>
      <c r="AG128" s="603"/>
      <c r="AH128" s="603"/>
      <c r="AI128" s="603"/>
      <c r="AJ128" s="603"/>
      <c r="AK128" s="603"/>
      <c r="AL128" s="603">
        <v>6.14</v>
      </c>
      <c r="AM128" s="603">
        <v>6.14</v>
      </c>
      <c r="AN128" s="603"/>
      <c r="AO128" s="603"/>
      <c r="AP128" s="603"/>
      <c r="AQ128" s="603"/>
      <c r="AR128" s="603"/>
      <c r="AS128" s="603"/>
      <c r="AT128" s="603"/>
      <c r="AU128" s="603"/>
      <c r="AV128" s="603"/>
      <c r="AW128" s="603"/>
      <c r="AX128" s="603">
        <v>6.97</v>
      </c>
      <c r="AY128" s="603">
        <v>6.97</v>
      </c>
      <c r="AZ128" s="603"/>
      <c r="BA128" s="603"/>
      <c r="BB128" s="603"/>
      <c r="BC128" s="603"/>
      <c r="BD128" s="603"/>
      <c r="BE128" s="603"/>
      <c r="BF128" s="603"/>
      <c r="BG128" s="603"/>
      <c r="BH128" s="603"/>
      <c r="BI128" s="603"/>
      <c r="BJ128" s="603">
        <v>3.86</v>
      </c>
      <c r="BK128" s="603"/>
      <c r="BL128" s="603"/>
      <c r="BM128" s="603"/>
      <c r="BN128" s="603"/>
      <c r="BO128" s="603"/>
      <c r="BP128" s="603"/>
      <c r="BQ128" s="603"/>
      <c r="BR128" s="603"/>
      <c r="BS128" s="603"/>
      <c r="BT128" s="603"/>
      <c r="BU128" s="603"/>
      <c r="BV128" s="603">
        <v>1.23</v>
      </c>
      <c r="BW128" s="603"/>
      <c r="BX128" s="603"/>
      <c r="BY128" s="603"/>
      <c r="BZ128" s="603"/>
      <c r="CA128" s="603"/>
      <c r="CB128" s="603"/>
      <c r="CC128" s="603"/>
      <c r="CD128" s="603"/>
      <c r="CE128" s="603"/>
      <c r="CF128" s="603"/>
      <c r="CG128" s="603"/>
      <c r="CH128" s="603">
        <v>3.45</v>
      </c>
      <c r="CI128" s="603">
        <v>3.45</v>
      </c>
      <c r="CJ128" s="603"/>
      <c r="CK128" s="603"/>
      <c r="CL128" s="603"/>
      <c r="CM128" s="603"/>
      <c r="CN128" s="603"/>
      <c r="CO128" s="603"/>
      <c r="CP128" s="603"/>
      <c r="CQ128" s="603"/>
      <c r="CR128" s="603"/>
      <c r="CS128" s="603"/>
      <c r="CT128" s="603"/>
      <c r="CU128" s="603"/>
      <c r="CV128" s="603"/>
      <c r="CW128" s="603"/>
      <c r="CX128" s="603"/>
      <c r="CY128" s="603"/>
      <c r="CZ128" s="603"/>
      <c r="DA128" s="603"/>
      <c r="DB128" s="603"/>
      <c r="DC128" s="603"/>
      <c r="DD128" s="603"/>
      <c r="DE128" s="603"/>
      <c r="DF128" s="603">
        <v>39.869999999999997</v>
      </c>
      <c r="DG128" s="603">
        <v>39.869999999999997</v>
      </c>
      <c r="DH128" s="603">
        <v>43.91</v>
      </c>
      <c r="DI128" s="603">
        <v>39.880000000000003</v>
      </c>
      <c r="DJ128" s="603">
        <v>41.160000000000004</v>
      </c>
      <c r="DK128" s="603">
        <v>41.16</v>
      </c>
      <c r="DL128" s="603">
        <v>39.72</v>
      </c>
      <c r="DM128" s="603">
        <v>39.72</v>
      </c>
      <c r="DN128" s="603">
        <v>41.16</v>
      </c>
      <c r="DO128" s="603">
        <v>41.16</v>
      </c>
      <c r="DP128" s="603">
        <v>39.72</v>
      </c>
      <c r="DQ128" s="603">
        <v>41.16</v>
      </c>
      <c r="DR128" s="603">
        <v>41.16</v>
      </c>
      <c r="DS128" s="603">
        <v>41.16</v>
      </c>
      <c r="DT128" s="603">
        <v>39.72</v>
      </c>
      <c r="DU128" s="603">
        <v>39.72</v>
      </c>
      <c r="DV128" s="603">
        <v>55.57</v>
      </c>
      <c r="DW128" s="603">
        <v>54.04</v>
      </c>
      <c r="DX128" s="603">
        <v>55.57</v>
      </c>
      <c r="DY128" s="603">
        <v>55.57</v>
      </c>
      <c r="DZ128" s="603">
        <v>54.04</v>
      </c>
      <c r="EA128" s="603">
        <v>54.04</v>
      </c>
      <c r="EB128" s="603">
        <v>57.87</v>
      </c>
      <c r="EC128" s="603">
        <v>57.87</v>
      </c>
      <c r="ED128" s="603">
        <v>21.26</v>
      </c>
      <c r="EE128" s="603">
        <v>20.420000000000002</v>
      </c>
      <c r="EF128" s="603">
        <v>20.420000000000002</v>
      </c>
      <c r="EG128" s="603">
        <v>20.420000000000002</v>
      </c>
      <c r="EH128" s="603">
        <v>24.12</v>
      </c>
      <c r="EI128" s="603">
        <v>24.12</v>
      </c>
      <c r="EJ128" s="603">
        <v>43.75</v>
      </c>
      <c r="EK128" s="603">
        <v>43.75</v>
      </c>
      <c r="EL128" s="603">
        <v>43.75</v>
      </c>
      <c r="EM128" s="603">
        <v>46.01</v>
      </c>
      <c r="EN128" s="603">
        <v>41.71</v>
      </c>
      <c r="EO128" s="603">
        <v>41.71</v>
      </c>
      <c r="EP128" s="603">
        <v>42.02</v>
      </c>
      <c r="EQ128" s="603">
        <v>42.02</v>
      </c>
      <c r="ER128" s="603">
        <v>18.43</v>
      </c>
      <c r="ES128" s="603">
        <v>20.7</v>
      </c>
      <c r="ET128" s="603">
        <v>19.45</v>
      </c>
      <c r="EU128" s="603">
        <v>19.45</v>
      </c>
      <c r="EV128" s="603">
        <v>19.45</v>
      </c>
      <c r="EW128" s="603">
        <v>19.45</v>
      </c>
      <c r="EX128" s="603">
        <v>19.45</v>
      </c>
      <c r="EY128" s="603">
        <v>10.02</v>
      </c>
      <c r="EZ128" s="603">
        <v>29.19</v>
      </c>
      <c r="FA128" s="603">
        <v>29.19</v>
      </c>
      <c r="FB128" s="603">
        <v>29.19</v>
      </c>
      <c r="FC128" s="603">
        <v>29.19</v>
      </c>
      <c r="FD128" s="603">
        <v>10.35</v>
      </c>
      <c r="FE128" s="603">
        <v>10.35</v>
      </c>
      <c r="FF128" s="603">
        <v>10.35</v>
      </c>
      <c r="FG128" s="603">
        <v>10.35</v>
      </c>
      <c r="FH128" s="603">
        <v>10.35</v>
      </c>
      <c r="FI128" s="603">
        <v>10.35</v>
      </c>
      <c r="FJ128" s="603">
        <v>4.7</v>
      </c>
      <c r="FK128" s="603">
        <v>4.7</v>
      </c>
      <c r="FL128" s="593">
        <v>4.7</v>
      </c>
      <c r="FM128" s="593">
        <v>4.7</v>
      </c>
      <c r="FN128" s="593">
        <v>4.7</v>
      </c>
      <c r="FO128" s="593">
        <v>4.7</v>
      </c>
      <c r="FP128" s="593">
        <v>12.97</v>
      </c>
      <c r="FQ128" s="593">
        <v>12.97</v>
      </c>
      <c r="FR128" s="593">
        <v>12.97</v>
      </c>
      <c r="FS128" s="593">
        <v>12.97</v>
      </c>
      <c r="FT128" s="593">
        <v>35.28</v>
      </c>
      <c r="FU128" s="593">
        <v>35.28</v>
      </c>
      <c r="FV128" s="593">
        <v>35.28</v>
      </c>
      <c r="FW128" s="593">
        <v>35.28</v>
      </c>
      <c r="FX128" s="593">
        <v>35.28</v>
      </c>
      <c r="FY128" s="593">
        <v>35.28</v>
      </c>
      <c r="FZ128" s="593">
        <v>35.28</v>
      </c>
      <c r="GA128" s="593">
        <v>35.28</v>
      </c>
      <c r="GB128" s="593">
        <v>17.87</v>
      </c>
      <c r="GC128" s="593">
        <v>17.87</v>
      </c>
      <c r="GD128" s="593">
        <v>3.25</v>
      </c>
      <c r="GE128" s="593">
        <v>3.25</v>
      </c>
      <c r="GF128" s="593">
        <v>7.59</v>
      </c>
      <c r="GG128" s="593">
        <v>7.59</v>
      </c>
      <c r="GH128" s="593">
        <v>3.31</v>
      </c>
      <c r="GI128" s="593">
        <v>3.31</v>
      </c>
      <c r="GJ128" s="593">
        <v>3.1</v>
      </c>
      <c r="GK128" s="593">
        <v>3.1</v>
      </c>
      <c r="GL128" s="593">
        <v>3.1</v>
      </c>
      <c r="GM128" s="593">
        <v>3.1</v>
      </c>
      <c r="GN128" s="593">
        <v>2.81</v>
      </c>
      <c r="GO128" s="593">
        <v>2.81</v>
      </c>
      <c r="GP128" s="593">
        <v>1.06</v>
      </c>
      <c r="GQ128" s="593">
        <v>1.04</v>
      </c>
      <c r="GZ128" s="593">
        <v>15.6</v>
      </c>
      <c r="HA128" s="593">
        <v>15.6</v>
      </c>
      <c r="HB128" s="593">
        <v>41.76</v>
      </c>
      <c r="HC128" s="593">
        <v>41.76</v>
      </c>
      <c r="HD128" s="593">
        <v>41.76</v>
      </c>
      <c r="HE128" s="593">
        <v>41.76</v>
      </c>
      <c r="HF128" s="593">
        <v>39.06</v>
      </c>
      <c r="HG128" s="593">
        <v>39.06</v>
      </c>
      <c r="HH128" s="593">
        <v>39.06</v>
      </c>
      <c r="HI128" s="593">
        <v>39.06</v>
      </c>
      <c r="HJ128" s="593">
        <v>39.06</v>
      </c>
      <c r="HK128" s="593">
        <v>39.06</v>
      </c>
      <c r="HL128" s="593">
        <v>48.56</v>
      </c>
      <c r="HM128" s="593">
        <v>48.56</v>
      </c>
      <c r="HN128" s="593">
        <v>41.33</v>
      </c>
      <c r="HO128" s="593">
        <v>41.33</v>
      </c>
      <c r="HP128" s="593">
        <v>41.33</v>
      </c>
      <c r="HQ128" s="593">
        <v>41.33</v>
      </c>
      <c r="HR128" s="593">
        <v>48.45</v>
      </c>
      <c r="HS128" s="593">
        <v>48.45</v>
      </c>
      <c r="HT128" s="593">
        <v>48.45</v>
      </c>
      <c r="HU128" s="593">
        <v>48.45</v>
      </c>
      <c r="HX128" s="593">
        <v>14.18</v>
      </c>
      <c r="HY128" s="593">
        <v>14.18</v>
      </c>
      <c r="HZ128" s="593">
        <v>38.770000000000003</v>
      </c>
      <c r="IA128" s="593">
        <v>38.770000000000003</v>
      </c>
      <c r="IB128" s="593">
        <v>36.94</v>
      </c>
      <c r="IC128" s="593">
        <v>36.94</v>
      </c>
      <c r="ID128" s="593">
        <v>37.19</v>
      </c>
      <c r="IE128" s="593">
        <v>37.19</v>
      </c>
      <c r="IJ128" s="593">
        <v>46.77</v>
      </c>
      <c r="IK128" s="593">
        <v>46.77</v>
      </c>
      <c r="IL128" s="593">
        <v>94.2</v>
      </c>
      <c r="IM128" s="593">
        <v>94.2</v>
      </c>
      <c r="IN128" s="593">
        <v>90.43</v>
      </c>
      <c r="IO128" s="593">
        <v>90.43</v>
      </c>
      <c r="IP128" s="593">
        <v>90.43</v>
      </c>
      <c r="IQ128" s="593">
        <v>90.43</v>
      </c>
      <c r="IV128" s="593">
        <v>46.77</v>
      </c>
      <c r="IW128" s="593">
        <v>46.77</v>
      </c>
      <c r="IX128" s="593">
        <v>94.2</v>
      </c>
      <c r="IY128" s="593">
        <v>94.2</v>
      </c>
      <c r="IZ128" s="593">
        <v>90.43</v>
      </c>
      <c r="JA128" s="593">
        <v>90.43</v>
      </c>
      <c r="JB128" s="593">
        <v>90.43</v>
      </c>
      <c r="JC128" s="593">
        <v>90.43</v>
      </c>
      <c r="JH128" s="593">
        <v>32.61</v>
      </c>
      <c r="JI128" s="593">
        <v>32.61</v>
      </c>
      <c r="JJ128" s="593">
        <v>86.06</v>
      </c>
      <c r="JK128" s="593">
        <v>86.06</v>
      </c>
      <c r="JL128" s="593">
        <v>86.06</v>
      </c>
      <c r="JM128" s="593">
        <v>86.06</v>
      </c>
      <c r="JN128" s="593">
        <v>82.43</v>
      </c>
      <c r="JO128" s="593">
        <v>82.43</v>
      </c>
      <c r="JP128" s="593">
        <v>82.43</v>
      </c>
      <c r="JQ128" s="593">
        <v>82.43</v>
      </c>
      <c r="JT128" s="593">
        <v>8.75</v>
      </c>
      <c r="JU128" s="593">
        <v>8.75</v>
      </c>
      <c r="JV128" s="593">
        <v>8.75</v>
      </c>
      <c r="JW128" s="593">
        <v>8.75</v>
      </c>
      <c r="JX128" s="593">
        <v>8.75</v>
      </c>
      <c r="JY128" s="593">
        <v>8.75</v>
      </c>
      <c r="KF128" s="593">
        <v>4.0199999999999996</v>
      </c>
      <c r="KG128" s="593">
        <v>4.0199999999999996</v>
      </c>
      <c r="KH128" s="593">
        <v>2.67</v>
      </c>
      <c r="KI128" s="593">
        <v>2.67</v>
      </c>
      <c r="KJ128" s="593">
        <v>2.67</v>
      </c>
      <c r="KK128" s="593">
        <v>2.67</v>
      </c>
      <c r="KR128" s="593">
        <v>9.11</v>
      </c>
      <c r="KS128" s="593">
        <v>9.11</v>
      </c>
      <c r="KT128" s="593">
        <v>9.11</v>
      </c>
      <c r="KU128" s="593">
        <v>9.11</v>
      </c>
      <c r="KV128" s="593">
        <v>23.89</v>
      </c>
      <c r="KW128" s="593">
        <v>23.89</v>
      </c>
      <c r="LD128" s="593">
        <v>2.4300000000000002</v>
      </c>
      <c r="LE128" s="593">
        <v>2.4300000000000002</v>
      </c>
      <c r="LF128" s="593">
        <v>2.4300000000000002</v>
      </c>
      <c r="LG128" s="593">
        <v>2.4300000000000002</v>
      </c>
      <c r="LH128" s="593">
        <v>0.48</v>
      </c>
      <c r="LI128" s="593">
        <v>0.48</v>
      </c>
      <c r="LP128" s="593">
        <v>4.43</v>
      </c>
      <c r="LQ128" s="593">
        <v>4.43</v>
      </c>
      <c r="LR128" s="593">
        <v>4.43</v>
      </c>
      <c r="LS128" s="593">
        <v>4.43</v>
      </c>
      <c r="LT128" s="593">
        <v>1.67</v>
      </c>
      <c r="LU128" s="593">
        <v>1.67</v>
      </c>
      <c r="MB128" s="593">
        <v>4.84</v>
      </c>
      <c r="MC128" s="593">
        <v>5.44</v>
      </c>
      <c r="MD128" s="593">
        <v>1.85</v>
      </c>
      <c r="ME128" s="593">
        <v>1.85</v>
      </c>
      <c r="MF128" s="593">
        <v>1.8</v>
      </c>
      <c r="MG128" s="593">
        <v>1.8</v>
      </c>
      <c r="MH128" s="593">
        <v>2.37</v>
      </c>
      <c r="MI128" s="593">
        <v>2.37</v>
      </c>
      <c r="MJ128" s="593">
        <v>2.06</v>
      </c>
      <c r="MK128" s="593">
        <v>2.06</v>
      </c>
      <c r="ML128" s="593">
        <v>2.11</v>
      </c>
      <c r="MM128" s="593">
        <v>2.2999999999999998</v>
      </c>
      <c r="MN128" s="593">
        <v>10.36</v>
      </c>
      <c r="MO128" s="593">
        <v>10.36</v>
      </c>
      <c r="MP128" s="593">
        <v>4.55</v>
      </c>
      <c r="MQ128" s="593">
        <v>4.55</v>
      </c>
      <c r="MR128" s="593">
        <v>5.88</v>
      </c>
      <c r="MS128" s="593">
        <v>5.88</v>
      </c>
      <c r="MT128" s="593">
        <v>31.68</v>
      </c>
      <c r="MU128" s="593">
        <v>31.68</v>
      </c>
      <c r="MV128" s="593">
        <v>31.68</v>
      </c>
      <c r="MW128" s="593">
        <v>31.68</v>
      </c>
      <c r="MX128" s="593">
        <v>31.68</v>
      </c>
      <c r="MY128" s="593">
        <v>31.68</v>
      </c>
      <c r="MZ128" s="593">
        <v>17.09</v>
      </c>
      <c r="NA128" s="593">
        <v>17.09</v>
      </c>
      <c r="NB128" s="593">
        <v>45.92</v>
      </c>
      <c r="NC128" s="593">
        <v>45.92</v>
      </c>
      <c r="ND128" s="593">
        <v>43.54</v>
      </c>
      <c r="NE128" s="593">
        <v>43.54</v>
      </c>
      <c r="NF128" s="604">
        <f t="shared" si="16"/>
        <v>44.730000000000004</v>
      </c>
      <c r="NG128" s="604">
        <f t="shared" si="16"/>
        <v>44.730000000000004</v>
      </c>
      <c r="NH128" s="593">
        <v>48.55</v>
      </c>
      <c r="NI128" s="593">
        <v>48.55</v>
      </c>
      <c r="NL128" s="593">
        <v>13.95</v>
      </c>
      <c r="NM128" s="593">
        <v>13.95</v>
      </c>
      <c r="NN128" s="593">
        <v>34.79</v>
      </c>
      <c r="NO128" s="593">
        <v>34.79</v>
      </c>
      <c r="NP128" s="593">
        <v>34.79</v>
      </c>
      <c r="NQ128" s="593">
        <v>34.79</v>
      </c>
      <c r="NR128" s="593">
        <v>33.69</v>
      </c>
      <c r="NS128" s="593">
        <v>33.69</v>
      </c>
      <c r="NT128" s="593">
        <v>35.29</v>
      </c>
      <c r="NU128" s="593">
        <v>35.29</v>
      </c>
      <c r="NX128" s="593">
        <v>29.9</v>
      </c>
      <c r="NY128" s="593">
        <v>29.9</v>
      </c>
      <c r="NZ128" s="593">
        <v>50.91</v>
      </c>
      <c r="OA128" s="593">
        <v>50.91</v>
      </c>
      <c r="OB128" s="593">
        <v>50.91</v>
      </c>
      <c r="OC128" s="593">
        <v>50.91</v>
      </c>
      <c r="OD128" s="593">
        <v>52.12</v>
      </c>
      <c r="OE128" s="593">
        <v>52.12</v>
      </c>
      <c r="OJ128" s="593">
        <v>22.11</v>
      </c>
      <c r="OK128" s="593">
        <v>22.11</v>
      </c>
      <c r="OL128" s="593">
        <v>58.44</v>
      </c>
      <c r="OM128" s="593">
        <v>58.44</v>
      </c>
      <c r="ON128" s="593">
        <v>58.44</v>
      </c>
      <c r="OO128" s="593">
        <v>58.44</v>
      </c>
      <c r="OP128" s="593">
        <v>16.98</v>
      </c>
      <c r="OQ128" s="593">
        <v>16.98</v>
      </c>
      <c r="OR128" s="593">
        <v>40.68</v>
      </c>
      <c r="OS128" s="593">
        <v>40.68</v>
      </c>
      <c r="OV128" s="593">
        <v>10.34</v>
      </c>
      <c r="OW128" s="593">
        <v>10.34</v>
      </c>
      <c r="OX128" s="593">
        <v>4.6500000000000004</v>
      </c>
      <c r="OY128" s="593">
        <v>4.6500000000000004</v>
      </c>
      <c r="OZ128" s="593">
        <v>4.43</v>
      </c>
      <c r="PA128" s="593">
        <v>4.43</v>
      </c>
      <c r="PB128" s="593">
        <v>4.3600000000000003</v>
      </c>
      <c r="PC128" s="593">
        <v>4.3600000000000003</v>
      </c>
      <c r="PD128" s="593">
        <v>30.32</v>
      </c>
      <c r="PE128" s="593">
        <v>30.32</v>
      </c>
      <c r="PH128" s="593">
        <v>12.31</v>
      </c>
      <c r="PI128" s="593">
        <v>12.31</v>
      </c>
      <c r="PJ128" s="593">
        <v>5.66</v>
      </c>
      <c r="PK128" s="593">
        <v>5.66</v>
      </c>
      <c r="PL128" s="593">
        <v>5.66</v>
      </c>
      <c r="PM128" s="593">
        <v>5.31</v>
      </c>
      <c r="PN128" s="593">
        <v>5.31</v>
      </c>
      <c r="PO128" s="593">
        <v>5.31</v>
      </c>
      <c r="PP128" s="593">
        <v>33.94</v>
      </c>
      <c r="PQ128" s="593">
        <v>33.94</v>
      </c>
      <c r="PT128" s="593">
        <v>8.23</v>
      </c>
      <c r="PU128" s="593">
        <v>8.23</v>
      </c>
      <c r="PV128" s="593">
        <v>2.14</v>
      </c>
      <c r="PW128" s="593">
        <v>2.14</v>
      </c>
      <c r="PX128" s="593">
        <v>2.82</v>
      </c>
      <c r="PY128" s="593">
        <v>2.82</v>
      </c>
      <c r="PZ128" s="593">
        <v>2.82</v>
      </c>
      <c r="QA128" s="593">
        <v>2.82</v>
      </c>
      <c r="QB128" s="593">
        <v>2.82</v>
      </c>
      <c r="QC128" s="593">
        <v>2.82</v>
      </c>
      <c r="QD128" s="593">
        <v>2.7</v>
      </c>
      <c r="QE128" s="593">
        <v>2.7</v>
      </c>
      <c r="QF128" s="593">
        <v>2.5299999999999998</v>
      </c>
      <c r="QG128" s="593">
        <v>2.5299999999999998</v>
      </c>
      <c r="QH128" s="593">
        <v>0.75</v>
      </c>
      <c r="QI128" s="593">
        <v>0.75</v>
      </c>
      <c r="QJ128" s="593">
        <v>0.91</v>
      </c>
      <c r="QK128" s="593">
        <v>0.91</v>
      </c>
      <c r="QL128" s="593">
        <v>0.91</v>
      </c>
      <c r="QM128" s="593">
        <v>0.91</v>
      </c>
      <c r="QN128" s="593">
        <v>0.91</v>
      </c>
      <c r="QO128" s="593">
        <v>0.91</v>
      </c>
      <c r="QP128" s="593">
        <v>0.9</v>
      </c>
      <c r="QQ128" s="593">
        <v>0.9</v>
      </c>
      <c r="QR128" s="593">
        <v>2.94</v>
      </c>
      <c r="QS128" s="593">
        <v>2.94</v>
      </c>
      <c r="QT128" s="593">
        <v>0.84</v>
      </c>
      <c r="QU128" s="593">
        <v>0.84</v>
      </c>
      <c r="QV128" s="593">
        <v>1.03</v>
      </c>
      <c r="QW128" s="593">
        <v>1.03</v>
      </c>
      <c r="QX128" s="593">
        <v>1.03</v>
      </c>
      <c r="QY128" s="593">
        <v>1.03</v>
      </c>
      <c r="QZ128" s="593">
        <v>1.03</v>
      </c>
      <c r="RA128" s="593">
        <v>1.03</v>
      </c>
      <c r="RB128" s="593">
        <v>1.02</v>
      </c>
      <c r="RC128" s="593">
        <v>1.02</v>
      </c>
      <c r="RD128" s="593">
        <v>4.49</v>
      </c>
      <c r="RE128" s="593">
        <v>4.49</v>
      </c>
      <c r="RF128" s="593">
        <v>1.18</v>
      </c>
      <c r="RG128" s="593">
        <v>1.18</v>
      </c>
      <c r="RH128" s="593">
        <v>1.51</v>
      </c>
      <c r="RI128" s="593">
        <v>1.51</v>
      </c>
      <c r="RJ128" s="593">
        <v>1.51</v>
      </c>
      <c r="RK128" s="593">
        <v>1.51</v>
      </c>
      <c r="RL128" s="593">
        <v>1.51</v>
      </c>
      <c r="RM128" s="593">
        <v>1.51</v>
      </c>
      <c r="RN128" s="593">
        <v>1.47</v>
      </c>
      <c r="RO128" s="593">
        <v>1.47</v>
      </c>
      <c r="RP128" s="593">
        <v>11.46</v>
      </c>
      <c r="RQ128" s="593">
        <v>11.46</v>
      </c>
      <c r="RR128" s="593">
        <v>3.11</v>
      </c>
      <c r="RS128" s="593">
        <v>3.11</v>
      </c>
      <c r="RT128" s="593">
        <v>4.16</v>
      </c>
      <c r="RU128" s="593">
        <v>4.16</v>
      </c>
      <c r="RV128" s="593">
        <v>4.16</v>
      </c>
      <c r="RW128" s="593">
        <v>4.16</v>
      </c>
      <c r="RX128" s="593">
        <v>4.16</v>
      </c>
      <c r="RY128" s="593">
        <v>4.16</v>
      </c>
      <c r="RZ128" s="593">
        <v>3.93</v>
      </c>
      <c r="SA128" s="593">
        <v>3.93</v>
      </c>
      <c r="SB128" s="593">
        <v>6.13</v>
      </c>
      <c r="SC128" s="593">
        <v>6.13</v>
      </c>
      <c r="SD128" s="593">
        <v>1.58</v>
      </c>
      <c r="SE128" s="593">
        <v>1.58</v>
      </c>
      <c r="SF128" s="593">
        <v>2.06</v>
      </c>
      <c r="SG128" s="593">
        <v>2.06</v>
      </c>
      <c r="SH128" s="593">
        <v>2.06</v>
      </c>
      <c r="SI128" s="593">
        <v>2.06</v>
      </c>
      <c r="SJ128" s="593">
        <v>2.06</v>
      </c>
      <c r="SK128" s="593">
        <v>2.06</v>
      </c>
      <c r="SL128" s="593">
        <v>1.99</v>
      </c>
      <c r="SM128" s="593">
        <v>1.99</v>
      </c>
      <c r="SN128" s="593">
        <v>5.2</v>
      </c>
      <c r="SO128" s="593">
        <v>5.2</v>
      </c>
      <c r="SZ128" s="593">
        <v>5.67</v>
      </c>
      <c r="TA128" s="593">
        <v>5.67</v>
      </c>
      <c r="TX128" s="593">
        <v>3.69</v>
      </c>
      <c r="TY128" s="600">
        <v>3.69</v>
      </c>
    </row>
    <row r="129" spans="1:545" s="593" customFormat="1" x14ac:dyDescent="0.15">
      <c r="A129" s="602">
        <v>13</v>
      </c>
      <c r="B129" s="603">
        <v>14.5</v>
      </c>
      <c r="C129" s="603">
        <v>14.5</v>
      </c>
      <c r="D129" s="603">
        <v>16.62</v>
      </c>
      <c r="E129" s="603">
        <v>16.62</v>
      </c>
      <c r="F129" s="603">
        <v>45.31</v>
      </c>
      <c r="G129" s="603">
        <v>45.31</v>
      </c>
      <c r="H129" s="603">
        <v>38.81</v>
      </c>
      <c r="I129" s="603">
        <v>38.81</v>
      </c>
      <c r="J129" s="603">
        <v>52.89</v>
      </c>
      <c r="K129" s="603">
        <v>52.89</v>
      </c>
      <c r="L129" s="603"/>
      <c r="M129" s="603"/>
      <c r="N129" s="603"/>
      <c r="O129" s="603"/>
      <c r="P129" s="603"/>
      <c r="Q129" s="603"/>
      <c r="R129" s="603"/>
      <c r="S129" s="603"/>
      <c r="T129" s="603"/>
      <c r="U129" s="603"/>
      <c r="V129" s="603"/>
      <c r="W129" s="603"/>
      <c r="X129" s="603"/>
      <c r="Y129" s="603"/>
      <c r="Z129" s="603">
        <v>3.06</v>
      </c>
      <c r="AA129" s="603"/>
      <c r="AB129" s="603"/>
      <c r="AC129" s="603"/>
      <c r="AD129" s="603"/>
      <c r="AE129" s="603"/>
      <c r="AF129" s="603"/>
      <c r="AG129" s="603"/>
      <c r="AH129" s="603"/>
      <c r="AI129" s="603"/>
      <c r="AJ129" s="603"/>
      <c r="AK129" s="603"/>
      <c r="AL129" s="603">
        <v>6.87</v>
      </c>
      <c r="AM129" s="603">
        <v>6.87</v>
      </c>
      <c r="AN129" s="603"/>
      <c r="AO129" s="603"/>
      <c r="AP129" s="603"/>
      <c r="AQ129" s="603"/>
      <c r="AR129" s="603"/>
      <c r="AS129" s="603"/>
      <c r="AT129" s="603"/>
      <c r="AU129" s="603"/>
      <c r="AV129" s="603"/>
      <c r="AW129" s="603"/>
      <c r="AX129" s="603">
        <v>7.8</v>
      </c>
      <c r="AY129" s="603">
        <v>7.8</v>
      </c>
      <c r="AZ129" s="603"/>
      <c r="BA129" s="603"/>
      <c r="BB129" s="603"/>
      <c r="BC129" s="603"/>
      <c r="BD129" s="603"/>
      <c r="BE129" s="603"/>
      <c r="BF129" s="603"/>
      <c r="BG129" s="603"/>
      <c r="BH129" s="603"/>
      <c r="BI129" s="603"/>
      <c r="BJ129" s="603">
        <v>4.3</v>
      </c>
      <c r="BK129" s="603"/>
      <c r="BL129" s="603"/>
      <c r="BM129" s="603"/>
      <c r="BN129" s="603"/>
      <c r="BO129" s="603"/>
      <c r="BP129" s="603"/>
      <c r="BQ129" s="603"/>
      <c r="BR129" s="603"/>
      <c r="BS129" s="603"/>
      <c r="BT129" s="603"/>
      <c r="BU129" s="603"/>
      <c r="BV129" s="603">
        <v>1.35</v>
      </c>
      <c r="BW129" s="603"/>
      <c r="BX129" s="603"/>
      <c r="BY129" s="603"/>
      <c r="BZ129" s="603"/>
      <c r="CA129" s="603"/>
      <c r="CB129" s="603"/>
      <c r="CC129" s="603"/>
      <c r="CD129" s="603"/>
      <c r="CE129" s="603"/>
      <c r="CF129" s="603"/>
      <c r="CG129" s="603"/>
      <c r="CH129" s="603">
        <v>3.85</v>
      </c>
      <c r="CI129" s="603">
        <v>3.85</v>
      </c>
      <c r="CJ129" s="603"/>
      <c r="CK129" s="603"/>
      <c r="CL129" s="603"/>
      <c r="CM129" s="603"/>
      <c r="CN129" s="603"/>
      <c r="CO129" s="603"/>
      <c r="CP129" s="603"/>
      <c r="CQ129" s="603"/>
      <c r="CR129" s="603"/>
      <c r="CS129" s="603"/>
      <c r="CT129" s="603"/>
      <c r="CU129" s="603"/>
      <c r="CV129" s="603"/>
      <c r="CW129" s="603"/>
      <c r="CX129" s="603"/>
      <c r="CY129" s="603"/>
      <c r="CZ129" s="603"/>
      <c r="DA129" s="603"/>
      <c r="DB129" s="603"/>
      <c r="DC129" s="603"/>
      <c r="DD129" s="603"/>
      <c r="DE129" s="603"/>
      <c r="DF129" s="603">
        <v>44.81</v>
      </c>
      <c r="DG129" s="603">
        <v>44.81</v>
      </c>
      <c r="DH129" s="603">
        <v>48.61</v>
      </c>
      <c r="DI129" s="603">
        <v>44.82</v>
      </c>
      <c r="DJ129" s="603">
        <v>49.220000000000006</v>
      </c>
      <c r="DK129" s="603">
        <v>49.22</v>
      </c>
      <c r="DL129" s="603">
        <v>47.5</v>
      </c>
      <c r="DM129" s="603">
        <v>47.5</v>
      </c>
      <c r="DN129" s="603">
        <v>49.22</v>
      </c>
      <c r="DO129" s="603">
        <v>49.22</v>
      </c>
      <c r="DP129" s="603">
        <v>47.5</v>
      </c>
      <c r="DQ129" s="603">
        <v>49.22</v>
      </c>
      <c r="DR129" s="603">
        <v>49.22</v>
      </c>
      <c r="DS129" s="603">
        <v>49.22</v>
      </c>
      <c r="DT129" s="603">
        <v>47.5</v>
      </c>
      <c r="DU129" s="603">
        <v>47.5</v>
      </c>
      <c r="DV129" s="603">
        <v>64.709999999999994</v>
      </c>
      <c r="DW129" s="603">
        <v>62.92</v>
      </c>
      <c r="DX129" s="603">
        <v>64.709999999999994</v>
      </c>
      <c r="DY129" s="603">
        <v>64.709999999999994</v>
      </c>
      <c r="DZ129" s="603">
        <v>62.92</v>
      </c>
      <c r="EA129" s="603">
        <v>62.92</v>
      </c>
      <c r="EB129" s="603">
        <v>66.650000000000006</v>
      </c>
      <c r="EC129" s="603">
        <v>66.650000000000006</v>
      </c>
      <c r="ED129" s="603">
        <v>23.86</v>
      </c>
      <c r="EE129" s="603">
        <v>22.93</v>
      </c>
      <c r="EF129" s="603">
        <v>22.93</v>
      </c>
      <c r="EG129" s="603">
        <v>22.93</v>
      </c>
      <c r="EH129" s="603">
        <v>26.45</v>
      </c>
      <c r="EI129" s="603">
        <v>26.45</v>
      </c>
      <c r="EJ129" s="603">
        <v>50.78</v>
      </c>
      <c r="EK129" s="603">
        <v>50.78</v>
      </c>
      <c r="EL129" s="603">
        <v>50.78</v>
      </c>
      <c r="EM129" s="603">
        <v>53.28</v>
      </c>
      <c r="EN129" s="603">
        <v>48.89</v>
      </c>
      <c r="EO129" s="603">
        <v>48.89</v>
      </c>
      <c r="EP129" s="603">
        <v>49.19</v>
      </c>
      <c r="EQ129" s="603">
        <v>49.19</v>
      </c>
      <c r="ER129" s="603">
        <v>20.68</v>
      </c>
      <c r="ES129" s="603">
        <v>22.84</v>
      </c>
      <c r="ET129" s="603">
        <v>21.64</v>
      </c>
      <c r="EU129" s="603">
        <v>21.64</v>
      </c>
      <c r="EV129" s="603">
        <v>21.64</v>
      </c>
      <c r="EW129" s="603">
        <v>21.64</v>
      </c>
      <c r="EX129" s="603">
        <v>21.64</v>
      </c>
      <c r="EY129" s="603">
        <v>11.86</v>
      </c>
      <c r="EZ129" s="603">
        <v>34.950000000000003</v>
      </c>
      <c r="FA129" s="603">
        <v>34.950000000000003</v>
      </c>
      <c r="FB129" s="603">
        <v>34.950000000000003</v>
      </c>
      <c r="FC129" s="603">
        <v>34.950000000000003</v>
      </c>
      <c r="FD129" s="603">
        <v>11.6</v>
      </c>
      <c r="FE129" s="603">
        <v>11.6</v>
      </c>
      <c r="FF129" s="603">
        <v>11.6</v>
      </c>
      <c r="FG129" s="603">
        <v>11.6</v>
      </c>
      <c r="FH129" s="603">
        <v>11.6</v>
      </c>
      <c r="FI129" s="603">
        <v>11.6</v>
      </c>
      <c r="FJ129" s="603">
        <v>5.64</v>
      </c>
      <c r="FK129" s="603">
        <v>5.64</v>
      </c>
      <c r="FL129" s="593">
        <v>5.64</v>
      </c>
      <c r="FM129" s="593">
        <v>5.64</v>
      </c>
      <c r="FN129" s="593">
        <v>6.07</v>
      </c>
      <c r="FO129" s="593">
        <v>6.07</v>
      </c>
      <c r="FP129" s="593">
        <v>14.54</v>
      </c>
      <c r="FQ129" s="593">
        <v>14.54</v>
      </c>
      <c r="FR129" s="593">
        <v>14.54</v>
      </c>
      <c r="FS129" s="593">
        <v>14.54</v>
      </c>
      <c r="FT129" s="593">
        <v>41.28</v>
      </c>
      <c r="FU129" s="593">
        <v>41.28</v>
      </c>
      <c r="FV129" s="593">
        <v>41.28</v>
      </c>
      <c r="FW129" s="593">
        <v>41.28</v>
      </c>
      <c r="FX129" s="593">
        <v>41.28</v>
      </c>
      <c r="FY129" s="593">
        <v>41.28</v>
      </c>
      <c r="FZ129" s="593">
        <v>41.28</v>
      </c>
      <c r="GA129" s="593">
        <v>41.28</v>
      </c>
      <c r="GB129" s="593">
        <v>20.89</v>
      </c>
      <c r="GC129" s="593">
        <v>20.89</v>
      </c>
      <c r="GD129" s="593">
        <v>3.92</v>
      </c>
      <c r="GE129" s="593">
        <v>3.92</v>
      </c>
      <c r="GF129" s="593">
        <v>8.49</v>
      </c>
      <c r="GG129" s="593">
        <v>8.49</v>
      </c>
      <c r="GH129" s="593">
        <v>3.97</v>
      </c>
      <c r="GI129" s="593">
        <v>3.97</v>
      </c>
      <c r="GJ129" s="593">
        <v>3.76</v>
      </c>
      <c r="GK129" s="593">
        <v>3.76</v>
      </c>
      <c r="GL129" s="593">
        <v>3.76</v>
      </c>
      <c r="GM129" s="593">
        <v>3.76</v>
      </c>
      <c r="GN129" s="593">
        <v>3.12</v>
      </c>
      <c r="GO129" s="593">
        <v>3.12</v>
      </c>
      <c r="GP129" s="593">
        <v>1.24</v>
      </c>
      <c r="GQ129" s="593">
        <v>1.22</v>
      </c>
      <c r="GZ129" s="593">
        <v>17.5</v>
      </c>
      <c r="HA129" s="593">
        <v>17.5</v>
      </c>
      <c r="HB129" s="593">
        <v>47.39</v>
      </c>
      <c r="HC129" s="593">
        <v>47.39</v>
      </c>
      <c r="HD129" s="593">
        <v>47.39</v>
      </c>
      <c r="HE129" s="593">
        <v>47.39</v>
      </c>
      <c r="HF129" s="593">
        <v>45.92</v>
      </c>
      <c r="HG129" s="593">
        <v>45.92</v>
      </c>
      <c r="HH129" s="593">
        <v>45.92</v>
      </c>
      <c r="HI129" s="593">
        <v>45.92</v>
      </c>
      <c r="HJ129" s="593">
        <v>45.92</v>
      </c>
      <c r="HK129" s="593">
        <v>45.92</v>
      </c>
      <c r="HL129" s="593">
        <v>57.11</v>
      </c>
      <c r="HM129" s="593">
        <v>57.11</v>
      </c>
      <c r="HN129" s="593">
        <v>48.88</v>
      </c>
      <c r="HO129" s="593">
        <v>48.88</v>
      </c>
      <c r="HP129" s="593">
        <v>48.88</v>
      </c>
      <c r="HQ129" s="593">
        <v>48.88</v>
      </c>
      <c r="HR129" s="593">
        <v>56.38</v>
      </c>
      <c r="HS129" s="593">
        <v>56.38</v>
      </c>
      <c r="HT129" s="593">
        <v>56.38</v>
      </c>
      <c r="HU129" s="593">
        <v>56.38</v>
      </c>
      <c r="HX129" s="593">
        <v>15.91</v>
      </c>
      <c r="HY129" s="593">
        <v>15.91</v>
      </c>
      <c r="HZ129" s="593">
        <v>44.14</v>
      </c>
      <c r="IA129" s="593">
        <v>44.14</v>
      </c>
      <c r="IB129" s="593">
        <v>42.47</v>
      </c>
      <c r="IC129" s="593">
        <v>42.47</v>
      </c>
      <c r="ID129" s="593">
        <v>43.9</v>
      </c>
      <c r="IE129" s="593">
        <v>43.9</v>
      </c>
      <c r="IJ129" s="593">
        <v>50.44</v>
      </c>
      <c r="IK129" s="593">
        <v>50.44</v>
      </c>
      <c r="IL129" s="593">
        <v>102.51</v>
      </c>
      <c r="IM129" s="593">
        <v>102.51</v>
      </c>
      <c r="IN129" s="593">
        <v>101.18</v>
      </c>
      <c r="IO129" s="593">
        <v>101.18</v>
      </c>
      <c r="IP129" s="593">
        <v>101.18</v>
      </c>
      <c r="IQ129" s="593">
        <v>101.18</v>
      </c>
      <c r="IV129" s="593">
        <v>50.44</v>
      </c>
      <c r="IW129" s="593">
        <v>50.44</v>
      </c>
      <c r="IX129" s="593">
        <v>102.51</v>
      </c>
      <c r="IY129" s="593">
        <v>102.51</v>
      </c>
      <c r="IZ129" s="593">
        <v>101.18</v>
      </c>
      <c r="JA129" s="593">
        <v>101.18</v>
      </c>
      <c r="JB129" s="593">
        <v>101.18</v>
      </c>
      <c r="JC129" s="593">
        <v>101.18</v>
      </c>
      <c r="JH129" s="593">
        <v>36.630000000000003</v>
      </c>
      <c r="JI129" s="593">
        <v>36.630000000000003</v>
      </c>
      <c r="JJ129" s="593">
        <v>94.12</v>
      </c>
      <c r="JK129" s="593">
        <v>94.12</v>
      </c>
      <c r="JL129" s="593">
        <v>94.12</v>
      </c>
      <c r="JM129" s="593">
        <v>94.12</v>
      </c>
      <c r="JN129" s="593">
        <v>92.75</v>
      </c>
      <c r="JO129" s="593">
        <v>92.75</v>
      </c>
      <c r="JP129" s="593">
        <v>92.75</v>
      </c>
      <c r="JQ129" s="593">
        <v>92.75</v>
      </c>
      <c r="JT129" s="593">
        <v>9.8000000000000007</v>
      </c>
      <c r="JU129" s="593">
        <v>9.8000000000000007</v>
      </c>
      <c r="JV129" s="593">
        <v>9.8000000000000007</v>
      </c>
      <c r="JW129" s="593">
        <v>9.8000000000000007</v>
      </c>
      <c r="JX129" s="593">
        <v>9.8000000000000007</v>
      </c>
      <c r="JY129" s="593">
        <v>9.8000000000000007</v>
      </c>
      <c r="KF129" s="593">
        <v>4.4800000000000004</v>
      </c>
      <c r="KG129" s="593">
        <v>4.4800000000000004</v>
      </c>
      <c r="KH129" s="593">
        <v>3.1</v>
      </c>
      <c r="KI129" s="593">
        <v>3.1</v>
      </c>
      <c r="KJ129" s="593">
        <v>3.1</v>
      </c>
      <c r="KK129" s="593">
        <v>3.1</v>
      </c>
      <c r="KR129" s="593">
        <v>10.199999999999999</v>
      </c>
      <c r="KS129" s="593">
        <v>10.199999999999999</v>
      </c>
      <c r="KT129" s="593">
        <v>10.199999999999999</v>
      </c>
      <c r="KU129" s="593">
        <v>10.199999999999999</v>
      </c>
      <c r="KV129" s="593">
        <v>29</v>
      </c>
      <c r="KW129" s="593">
        <v>29</v>
      </c>
      <c r="LD129" s="593">
        <v>2.88</v>
      </c>
      <c r="LE129" s="593">
        <v>2.88</v>
      </c>
      <c r="LF129" s="593">
        <v>2.88</v>
      </c>
      <c r="LG129" s="593">
        <v>2.88</v>
      </c>
      <c r="LH129" s="593">
        <v>0.54</v>
      </c>
      <c r="LI129" s="593">
        <v>0.54</v>
      </c>
      <c r="LP129" s="593">
        <v>4.9400000000000004</v>
      </c>
      <c r="LQ129" s="593">
        <v>4.9400000000000004</v>
      </c>
      <c r="LR129" s="593">
        <v>4.9400000000000004</v>
      </c>
      <c r="LS129" s="593">
        <v>4.9400000000000004</v>
      </c>
      <c r="LT129" s="593">
        <v>1.99</v>
      </c>
      <c r="LU129" s="593">
        <v>1.99</v>
      </c>
      <c r="MB129" s="593">
        <v>5.35</v>
      </c>
      <c r="MC129" s="593">
        <v>5.92</v>
      </c>
      <c r="MD129" s="593">
        <v>2.16</v>
      </c>
      <c r="ME129" s="593">
        <v>2.16</v>
      </c>
      <c r="MF129" s="593">
        <v>2.11</v>
      </c>
      <c r="MG129" s="593">
        <v>2.11</v>
      </c>
      <c r="MH129" s="593">
        <v>2.75</v>
      </c>
      <c r="MI129" s="593">
        <v>2.75</v>
      </c>
      <c r="MJ129" s="593">
        <v>2.4</v>
      </c>
      <c r="MK129" s="593">
        <v>2.4</v>
      </c>
      <c r="ML129" s="593">
        <v>2.46</v>
      </c>
      <c r="MM129" s="593">
        <v>2.66</v>
      </c>
      <c r="MN129" s="593">
        <v>11.6</v>
      </c>
      <c r="MO129" s="593">
        <v>11.6</v>
      </c>
      <c r="MP129" s="593">
        <v>5.45</v>
      </c>
      <c r="MQ129" s="593">
        <v>5.45</v>
      </c>
      <c r="MR129" s="593">
        <v>6.87</v>
      </c>
      <c r="MS129" s="593">
        <v>6.87</v>
      </c>
      <c r="MT129" s="593">
        <v>37.799999999999997</v>
      </c>
      <c r="MU129" s="593">
        <v>37.799999999999997</v>
      </c>
      <c r="MV129" s="593">
        <v>37.799999999999997</v>
      </c>
      <c r="MW129" s="593">
        <v>37.799999999999997</v>
      </c>
      <c r="MX129" s="593">
        <v>37.799999999999997</v>
      </c>
      <c r="MY129" s="593">
        <v>37.799999999999997</v>
      </c>
      <c r="MZ129" s="593">
        <v>19.09</v>
      </c>
      <c r="NA129" s="593">
        <v>19.09</v>
      </c>
      <c r="NB129" s="593">
        <v>53.81</v>
      </c>
      <c r="NC129" s="593">
        <v>53.81</v>
      </c>
      <c r="ND129" s="593">
        <v>51.17</v>
      </c>
      <c r="NE129" s="593">
        <v>51.17</v>
      </c>
      <c r="NF129" s="604">
        <f t="shared" si="16"/>
        <v>52.49</v>
      </c>
      <c r="NG129" s="604">
        <f t="shared" si="16"/>
        <v>52.49</v>
      </c>
      <c r="NH129" s="593">
        <v>56.42</v>
      </c>
      <c r="NI129" s="593">
        <v>56.42</v>
      </c>
      <c r="NL129" s="593">
        <v>15.51</v>
      </c>
      <c r="NM129" s="593">
        <v>15.51</v>
      </c>
      <c r="NN129" s="593">
        <v>40.700000000000003</v>
      </c>
      <c r="NO129" s="593">
        <v>40.700000000000003</v>
      </c>
      <c r="NP129" s="593">
        <v>40.700000000000003</v>
      </c>
      <c r="NQ129" s="593">
        <v>40.700000000000003</v>
      </c>
      <c r="NR129" s="593">
        <v>39.520000000000003</v>
      </c>
      <c r="NS129" s="593">
        <v>39.520000000000003</v>
      </c>
      <c r="NT129" s="593">
        <v>41.19</v>
      </c>
      <c r="NU129" s="593">
        <v>41.19</v>
      </c>
      <c r="NX129" s="593">
        <v>33.630000000000003</v>
      </c>
      <c r="NY129" s="593">
        <v>33.630000000000003</v>
      </c>
      <c r="NZ129" s="593">
        <v>57.94</v>
      </c>
      <c r="OA129" s="593">
        <v>57.94</v>
      </c>
      <c r="OB129" s="593">
        <v>57.94</v>
      </c>
      <c r="OC129" s="593">
        <v>57.94</v>
      </c>
      <c r="OD129" s="593">
        <v>59.19</v>
      </c>
      <c r="OE129" s="593">
        <v>59.19</v>
      </c>
      <c r="OJ129" s="593">
        <v>24.98</v>
      </c>
      <c r="OK129" s="593">
        <v>24.98</v>
      </c>
      <c r="OL129" s="593">
        <v>64.64</v>
      </c>
      <c r="OM129" s="593">
        <v>64.64</v>
      </c>
      <c r="ON129" s="593">
        <v>64.64</v>
      </c>
      <c r="OO129" s="593">
        <v>64.64</v>
      </c>
      <c r="OP129" s="593">
        <v>21.31</v>
      </c>
      <c r="OQ129" s="593">
        <v>21.31</v>
      </c>
      <c r="OR129" s="593">
        <v>47.88</v>
      </c>
      <c r="OS129" s="593">
        <v>47.88</v>
      </c>
      <c r="OV129" s="593">
        <v>11.69</v>
      </c>
      <c r="OW129" s="593">
        <v>11.69</v>
      </c>
      <c r="OX129" s="593">
        <v>5.63</v>
      </c>
      <c r="OY129" s="593">
        <v>5.63</v>
      </c>
      <c r="OZ129" s="593">
        <v>5.38</v>
      </c>
      <c r="PA129" s="593">
        <v>5.38</v>
      </c>
      <c r="PB129" s="593">
        <v>5.3</v>
      </c>
      <c r="PC129" s="593">
        <v>5.3</v>
      </c>
      <c r="PD129" s="593">
        <v>36.590000000000003</v>
      </c>
      <c r="PE129" s="593">
        <v>36.590000000000003</v>
      </c>
      <c r="PH129" s="593">
        <v>13.62</v>
      </c>
      <c r="PI129" s="593">
        <v>13.62</v>
      </c>
      <c r="PJ129" s="593">
        <v>6.73</v>
      </c>
      <c r="PK129" s="593">
        <v>6.73</v>
      </c>
      <c r="PL129" s="593">
        <v>6.73</v>
      </c>
      <c r="PM129" s="593">
        <v>6.33</v>
      </c>
      <c r="PN129" s="593">
        <v>6.33</v>
      </c>
      <c r="PO129" s="593">
        <v>6.33</v>
      </c>
      <c r="PP129" s="593">
        <v>40.14</v>
      </c>
      <c r="PQ129" s="593">
        <v>40.14</v>
      </c>
      <c r="PT129" s="593">
        <v>9.2200000000000006</v>
      </c>
      <c r="PU129" s="593">
        <v>9.2200000000000006</v>
      </c>
      <c r="PV129" s="593">
        <v>2.6</v>
      </c>
      <c r="PW129" s="593">
        <v>2.6</v>
      </c>
      <c r="PX129" s="593">
        <v>3.39</v>
      </c>
      <c r="PY129" s="593">
        <v>3.39</v>
      </c>
      <c r="PZ129" s="593">
        <v>3.39</v>
      </c>
      <c r="QA129" s="593">
        <v>3.39</v>
      </c>
      <c r="QB129" s="593">
        <v>3.39</v>
      </c>
      <c r="QC129" s="593">
        <v>3.39</v>
      </c>
      <c r="QD129" s="593">
        <v>3.26</v>
      </c>
      <c r="QE129" s="593">
        <v>3.26</v>
      </c>
      <c r="QF129" s="593">
        <v>2.81</v>
      </c>
      <c r="QG129" s="593">
        <v>2.81</v>
      </c>
      <c r="QH129" s="593">
        <v>0.87</v>
      </c>
      <c r="QI129" s="593">
        <v>0.87</v>
      </c>
      <c r="QJ129" s="593">
        <v>1.05</v>
      </c>
      <c r="QK129" s="593">
        <v>1.05</v>
      </c>
      <c r="QL129" s="593">
        <v>1.05</v>
      </c>
      <c r="QM129" s="593">
        <v>1.05</v>
      </c>
      <c r="QN129" s="593">
        <v>1.05</v>
      </c>
      <c r="QO129" s="593">
        <v>1.05</v>
      </c>
      <c r="QP129" s="593">
        <v>1.04</v>
      </c>
      <c r="QQ129" s="593">
        <v>1.04</v>
      </c>
      <c r="QR129" s="593">
        <v>3.27</v>
      </c>
      <c r="QS129" s="593">
        <v>3.27</v>
      </c>
      <c r="QT129" s="593">
        <v>0.98</v>
      </c>
      <c r="QU129" s="593">
        <v>0.98</v>
      </c>
      <c r="QV129" s="593">
        <v>1.2</v>
      </c>
      <c r="QW129" s="593">
        <v>1.2</v>
      </c>
      <c r="QX129" s="593">
        <v>1.2</v>
      </c>
      <c r="QY129" s="593">
        <v>1.2</v>
      </c>
      <c r="QZ129" s="593">
        <v>1.2</v>
      </c>
      <c r="RA129" s="593">
        <v>1.2</v>
      </c>
      <c r="RB129" s="593">
        <v>1.19</v>
      </c>
      <c r="RC129" s="593">
        <v>1.19</v>
      </c>
      <c r="RD129" s="593">
        <v>5.01</v>
      </c>
      <c r="RE129" s="593">
        <v>5.01</v>
      </c>
      <c r="RF129" s="593">
        <v>1.41</v>
      </c>
      <c r="RG129" s="593">
        <v>1.41</v>
      </c>
      <c r="RH129" s="593">
        <v>1.78</v>
      </c>
      <c r="RI129" s="593">
        <v>1.78</v>
      </c>
      <c r="RJ129" s="593">
        <v>1.78</v>
      </c>
      <c r="RK129" s="593">
        <v>1.78</v>
      </c>
      <c r="RL129" s="593">
        <v>1.78</v>
      </c>
      <c r="RM129" s="593">
        <v>1.78</v>
      </c>
      <c r="RN129" s="593">
        <v>1.75</v>
      </c>
      <c r="RO129" s="593">
        <v>1.75</v>
      </c>
      <c r="RP129" s="593">
        <v>12.85</v>
      </c>
      <c r="RQ129" s="593">
        <v>12.85</v>
      </c>
      <c r="RR129" s="593">
        <v>3.81</v>
      </c>
      <c r="RS129" s="593">
        <v>3.81</v>
      </c>
      <c r="RT129" s="593">
        <v>5.01</v>
      </c>
      <c r="RU129" s="593">
        <v>5.01</v>
      </c>
      <c r="RV129" s="593">
        <v>5.01</v>
      </c>
      <c r="RW129" s="593">
        <v>5.01</v>
      </c>
      <c r="RX129" s="593">
        <v>5.01</v>
      </c>
      <c r="RY129" s="593">
        <v>5.01</v>
      </c>
      <c r="RZ129" s="593">
        <v>4.76</v>
      </c>
      <c r="SA129" s="593">
        <v>4.76</v>
      </c>
      <c r="SB129" s="593">
        <v>6.86</v>
      </c>
      <c r="SC129" s="593">
        <v>6.86</v>
      </c>
      <c r="SD129" s="593">
        <v>1.91</v>
      </c>
      <c r="SE129" s="593">
        <v>1.91</v>
      </c>
      <c r="SF129" s="593">
        <v>2.46</v>
      </c>
      <c r="SG129" s="593">
        <v>2.46</v>
      </c>
      <c r="SH129" s="593">
        <v>2.46</v>
      </c>
      <c r="SI129" s="593">
        <v>2.46</v>
      </c>
      <c r="SJ129" s="593">
        <v>2.46</v>
      </c>
      <c r="SK129" s="593">
        <v>2.46</v>
      </c>
      <c r="SL129" s="593">
        <v>2.39</v>
      </c>
      <c r="SM129" s="593">
        <v>2.39</v>
      </c>
      <c r="SN129" s="593">
        <v>5.81</v>
      </c>
      <c r="SO129" s="593">
        <v>5.8</v>
      </c>
      <c r="SZ129" s="593">
        <v>6.34</v>
      </c>
      <c r="TA129" s="593">
        <v>6.34</v>
      </c>
      <c r="TX129" s="593">
        <v>4.12</v>
      </c>
      <c r="TY129" s="600">
        <v>4.12</v>
      </c>
    </row>
    <row r="130" spans="1:545" s="593" customFormat="1" x14ac:dyDescent="0.15">
      <c r="A130" s="602">
        <v>14</v>
      </c>
      <c r="B130" s="603">
        <v>15.99</v>
      </c>
      <c r="C130" s="603">
        <v>15.99</v>
      </c>
      <c r="D130" s="603">
        <v>18</v>
      </c>
      <c r="E130" s="603">
        <v>18</v>
      </c>
      <c r="F130" s="603">
        <v>50.76</v>
      </c>
      <c r="G130" s="603">
        <v>50.76</v>
      </c>
      <c r="H130" s="603">
        <v>43.78</v>
      </c>
      <c r="I130" s="603">
        <v>43.78</v>
      </c>
      <c r="J130" s="603">
        <v>58.81</v>
      </c>
      <c r="K130" s="603">
        <v>58.81</v>
      </c>
      <c r="L130" s="603"/>
      <c r="M130" s="603"/>
      <c r="N130" s="603"/>
      <c r="O130" s="603"/>
      <c r="P130" s="603"/>
      <c r="Q130" s="603"/>
      <c r="R130" s="603"/>
      <c r="S130" s="603"/>
      <c r="T130" s="603"/>
      <c r="U130" s="603"/>
      <c r="V130" s="603"/>
      <c r="W130" s="603"/>
      <c r="X130" s="603"/>
      <c r="Y130" s="603"/>
      <c r="Z130" s="603">
        <v>3.35</v>
      </c>
      <c r="AA130" s="603"/>
      <c r="AB130" s="603"/>
      <c r="AC130" s="603"/>
      <c r="AD130" s="603"/>
      <c r="AE130" s="603"/>
      <c r="AF130" s="603"/>
      <c r="AG130" s="603"/>
      <c r="AH130" s="603"/>
      <c r="AI130" s="603"/>
      <c r="AJ130" s="603"/>
      <c r="AK130" s="603"/>
      <c r="AL130" s="603">
        <v>7.56</v>
      </c>
      <c r="AM130" s="603">
        <v>7.56</v>
      </c>
      <c r="AN130" s="603"/>
      <c r="AO130" s="603"/>
      <c r="AP130" s="603"/>
      <c r="AQ130" s="603"/>
      <c r="AR130" s="603"/>
      <c r="AS130" s="603"/>
      <c r="AT130" s="603"/>
      <c r="AU130" s="603"/>
      <c r="AV130" s="603"/>
      <c r="AW130" s="603"/>
      <c r="AX130" s="603">
        <v>8.59</v>
      </c>
      <c r="AY130" s="603">
        <v>8.59</v>
      </c>
      <c r="AZ130" s="603"/>
      <c r="BA130" s="603"/>
      <c r="BB130" s="603"/>
      <c r="BC130" s="603"/>
      <c r="BD130" s="603"/>
      <c r="BE130" s="603"/>
      <c r="BF130" s="603"/>
      <c r="BG130" s="603"/>
      <c r="BH130" s="603"/>
      <c r="BI130" s="603"/>
      <c r="BJ130" s="603">
        <v>4.7300000000000004</v>
      </c>
      <c r="BK130" s="603"/>
      <c r="BL130" s="603"/>
      <c r="BM130" s="603"/>
      <c r="BN130" s="603"/>
      <c r="BO130" s="603"/>
      <c r="BP130" s="603"/>
      <c r="BQ130" s="603"/>
      <c r="BR130" s="603"/>
      <c r="BS130" s="603"/>
      <c r="BT130" s="603"/>
      <c r="BU130" s="603"/>
      <c r="BV130" s="603">
        <v>1.46</v>
      </c>
      <c r="BW130" s="603"/>
      <c r="BX130" s="603"/>
      <c r="BY130" s="603"/>
      <c r="BZ130" s="603"/>
      <c r="CA130" s="603"/>
      <c r="CB130" s="603"/>
      <c r="CC130" s="603"/>
      <c r="CD130" s="603"/>
      <c r="CE130" s="603"/>
      <c r="CF130" s="603"/>
      <c r="CG130" s="603"/>
      <c r="CH130" s="603">
        <v>4.22</v>
      </c>
      <c r="CI130" s="603">
        <v>4.22</v>
      </c>
      <c r="CJ130" s="603"/>
      <c r="CK130" s="603"/>
      <c r="CL130" s="603"/>
      <c r="CM130" s="603"/>
      <c r="CN130" s="603"/>
      <c r="CO130" s="603"/>
      <c r="CP130" s="603"/>
      <c r="CQ130" s="603"/>
      <c r="CR130" s="603"/>
      <c r="CS130" s="603"/>
      <c r="CT130" s="603"/>
      <c r="CU130" s="603"/>
      <c r="CV130" s="603"/>
      <c r="CW130" s="603"/>
      <c r="CX130" s="603"/>
      <c r="CY130" s="603"/>
      <c r="CZ130" s="603"/>
      <c r="DA130" s="603"/>
      <c r="DB130" s="603"/>
      <c r="DC130" s="603"/>
      <c r="DD130" s="603"/>
      <c r="DE130" s="603"/>
      <c r="DF130" s="603">
        <v>49.51</v>
      </c>
      <c r="DG130" s="603">
        <v>49.51</v>
      </c>
      <c r="DH130" s="603">
        <v>53.08</v>
      </c>
      <c r="DI130" s="603">
        <v>49.52</v>
      </c>
      <c r="DJ130" s="603">
        <v>57.180000000000007</v>
      </c>
      <c r="DK130" s="603">
        <v>57.18</v>
      </c>
      <c r="DL130" s="603">
        <v>55.18</v>
      </c>
      <c r="DM130" s="603">
        <v>55.18</v>
      </c>
      <c r="DN130" s="603">
        <v>57.18</v>
      </c>
      <c r="DO130" s="603">
        <v>57.18</v>
      </c>
      <c r="DP130" s="603">
        <v>55.18</v>
      </c>
      <c r="DQ130" s="603">
        <v>57.18</v>
      </c>
      <c r="DR130" s="603">
        <v>57.18</v>
      </c>
      <c r="DS130" s="603">
        <v>57.18</v>
      </c>
      <c r="DT130" s="603">
        <v>55.18</v>
      </c>
      <c r="DU130" s="603">
        <v>55.18</v>
      </c>
      <c r="DV130" s="603">
        <v>73.59</v>
      </c>
      <c r="DW130" s="603">
        <v>71.56</v>
      </c>
      <c r="DX130" s="603">
        <v>73.59</v>
      </c>
      <c r="DY130" s="603">
        <v>73.59</v>
      </c>
      <c r="DZ130" s="603">
        <v>71.56</v>
      </c>
      <c r="EA130" s="603">
        <v>71.56</v>
      </c>
      <c r="EB130" s="603">
        <v>75.17</v>
      </c>
      <c r="EC130" s="603">
        <v>75.17</v>
      </c>
      <c r="ED130" s="603">
        <v>26.34</v>
      </c>
      <c r="EE130" s="603">
        <v>25.32</v>
      </c>
      <c r="EF130" s="603">
        <v>25.32</v>
      </c>
      <c r="EG130" s="603">
        <v>25.32</v>
      </c>
      <c r="EH130" s="603">
        <v>28.66</v>
      </c>
      <c r="EI130" s="603">
        <v>28.66</v>
      </c>
      <c r="EJ130" s="603">
        <v>57.63</v>
      </c>
      <c r="EK130" s="603">
        <v>57.63</v>
      </c>
      <c r="EL130" s="603">
        <v>57.63</v>
      </c>
      <c r="EM130" s="603">
        <v>60.3</v>
      </c>
      <c r="EN130" s="603">
        <v>55.89</v>
      </c>
      <c r="EO130" s="603">
        <v>55.89</v>
      </c>
      <c r="EP130" s="603">
        <v>56.18</v>
      </c>
      <c r="EQ130" s="603">
        <v>56.18</v>
      </c>
      <c r="ER130" s="603">
        <v>22.83</v>
      </c>
      <c r="ES130" s="603">
        <v>24.88</v>
      </c>
      <c r="ET130" s="603">
        <v>23.72</v>
      </c>
      <c r="EU130" s="603">
        <v>23.72</v>
      </c>
      <c r="EV130" s="603">
        <v>23.72</v>
      </c>
      <c r="EW130" s="603">
        <v>23.72</v>
      </c>
      <c r="EX130" s="603">
        <v>23.72</v>
      </c>
      <c r="EY130" s="603">
        <v>13.65</v>
      </c>
      <c r="EZ130" s="603">
        <v>40.619999999999997</v>
      </c>
      <c r="FA130" s="603">
        <v>40.619999999999997</v>
      </c>
      <c r="FB130" s="603">
        <v>40.619999999999997</v>
      </c>
      <c r="FC130" s="603">
        <v>40.619999999999997</v>
      </c>
      <c r="FD130" s="603">
        <v>12.8</v>
      </c>
      <c r="FE130" s="603">
        <v>12.8</v>
      </c>
      <c r="FF130" s="603">
        <v>12.8</v>
      </c>
      <c r="FG130" s="603">
        <v>12.8</v>
      </c>
      <c r="FH130" s="603">
        <v>12.8</v>
      </c>
      <c r="FI130" s="603">
        <v>12.8</v>
      </c>
      <c r="FJ130" s="603">
        <v>6.58</v>
      </c>
      <c r="FK130" s="603">
        <v>6.58</v>
      </c>
      <c r="FL130" s="593">
        <v>6.58</v>
      </c>
      <c r="FM130" s="593">
        <v>6.58</v>
      </c>
      <c r="FN130" s="593">
        <v>7.5</v>
      </c>
      <c r="FO130" s="593">
        <v>7.5</v>
      </c>
      <c r="FP130" s="593">
        <v>16.04</v>
      </c>
      <c r="FQ130" s="593">
        <v>16.04</v>
      </c>
      <c r="FR130" s="593">
        <v>16.04</v>
      </c>
      <c r="FS130" s="593">
        <v>16.04</v>
      </c>
      <c r="FT130" s="593">
        <v>47.16</v>
      </c>
      <c r="FU130" s="593">
        <v>47.16</v>
      </c>
      <c r="FV130" s="593">
        <v>47.16</v>
      </c>
      <c r="FW130" s="593">
        <v>47.16</v>
      </c>
      <c r="FX130" s="593">
        <v>47.16</v>
      </c>
      <c r="FY130" s="593">
        <v>47.16</v>
      </c>
      <c r="FZ130" s="593">
        <v>47.16</v>
      </c>
      <c r="GA130" s="593">
        <v>47.16</v>
      </c>
      <c r="GB130" s="593">
        <v>23.84</v>
      </c>
      <c r="GC130" s="593">
        <v>23.84</v>
      </c>
      <c r="GD130" s="593">
        <v>4.6100000000000003</v>
      </c>
      <c r="GE130" s="593">
        <v>4.6100000000000003</v>
      </c>
      <c r="GF130" s="593">
        <v>9.35</v>
      </c>
      <c r="GG130" s="593">
        <v>9.35</v>
      </c>
      <c r="GH130" s="593">
        <v>4.66</v>
      </c>
      <c r="GI130" s="593">
        <v>4.66</v>
      </c>
      <c r="GJ130" s="593">
        <v>4.45</v>
      </c>
      <c r="GK130" s="593">
        <v>4.45</v>
      </c>
      <c r="GL130" s="593">
        <v>4.45</v>
      </c>
      <c r="GM130" s="593">
        <v>4.45</v>
      </c>
      <c r="GN130" s="593">
        <v>3.42</v>
      </c>
      <c r="GO130" s="593">
        <v>3.42</v>
      </c>
      <c r="GP130" s="593">
        <v>1.45</v>
      </c>
      <c r="GQ130" s="593">
        <v>1.42</v>
      </c>
      <c r="GZ130" s="593">
        <v>19.309999999999999</v>
      </c>
      <c r="HA130" s="593">
        <v>19.309999999999999</v>
      </c>
      <c r="HB130" s="593">
        <v>52.82</v>
      </c>
      <c r="HC130" s="593">
        <v>52.82</v>
      </c>
      <c r="HD130" s="593">
        <v>52.82</v>
      </c>
      <c r="HE130" s="593">
        <v>52.82</v>
      </c>
      <c r="HF130" s="593">
        <v>52.67</v>
      </c>
      <c r="HG130" s="593">
        <v>52.67</v>
      </c>
      <c r="HH130" s="593">
        <v>52.67</v>
      </c>
      <c r="HI130" s="593">
        <v>52.67</v>
      </c>
      <c r="HJ130" s="593">
        <v>52.67</v>
      </c>
      <c r="HK130" s="593">
        <v>52.67</v>
      </c>
      <c r="HL130" s="593">
        <v>65.510000000000005</v>
      </c>
      <c r="HM130" s="593">
        <v>65.510000000000005</v>
      </c>
      <c r="HN130" s="593">
        <v>56.33</v>
      </c>
      <c r="HO130" s="593">
        <v>56.33</v>
      </c>
      <c r="HP130" s="593">
        <v>56.33</v>
      </c>
      <c r="HQ130" s="593">
        <v>56.33</v>
      </c>
      <c r="HR130" s="593">
        <v>64.13</v>
      </c>
      <c r="HS130" s="593">
        <v>64.13</v>
      </c>
      <c r="HT130" s="593">
        <v>64.13</v>
      </c>
      <c r="HU130" s="593">
        <v>64.13</v>
      </c>
      <c r="HX130" s="593">
        <v>17.55</v>
      </c>
      <c r="HY130" s="593">
        <v>17.55</v>
      </c>
      <c r="HZ130" s="593">
        <v>49.33</v>
      </c>
      <c r="IA130" s="593">
        <v>49.33</v>
      </c>
      <c r="IB130" s="593">
        <v>47.83</v>
      </c>
      <c r="IC130" s="593">
        <v>47.83</v>
      </c>
      <c r="ID130" s="593">
        <v>50.51</v>
      </c>
      <c r="IE130" s="593">
        <v>50.51</v>
      </c>
      <c r="IJ130" s="593">
        <v>53.91</v>
      </c>
      <c r="IK130" s="593">
        <v>53.91</v>
      </c>
      <c r="IL130" s="593">
        <v>110.29</v>
      </c>
      <c r="IM130" s="593">
        <v>110.29</v>
      </c>
      <c r="IN130" s="593">
        <v>111.45</v>
      </c>
      <c r="IO130" s="593">
        <v>111.45</v>
      </c>
      <c r="IP130" s="593">
        <v>111.45</v>
      </c>
      <c r="IQ130" s="593">
        <v>111.45</v>
      </c>
      <c r="IV130" s="593">
        <v>53.91</v>
      </c>
      <c r="IW130" s="593">
        <v>53.91</v>
      </c>
      <c r="IX130" s="593">
        <v>110.29</v>
      </c>
      <c r="IY130" s="593">
        <v>110.29</v>
      </c>
      <c r="IZ130" s="593">
        <v>111.45</v>
      </c>
      <c r="JA130" s="593">
        <v>111.45</v>
      </c>
      <c r="JB130" s="593">
        <v>111.45</v>
      </c>
      <c r="JC130" s="593">
        <v>111.45</v>
      </c>
      <c r="JH130" s="593">
        <v>40.46</v>
      </c>
      <c r="JI130" s="593">
        <v>40.46</v>
      </c>
      <c r="JJ130" s="593">
        <v>101.7</v>
      </c>
      <c r="JK130" s="593">
        <v>101.7</v>
      </c>
      <c r="JL130" s="593">
        <v>101.7</v>
      </c>
      <c r="JM130" s="593">
        <v>101.7</v>
      </c>
      <c r="JN130" s="593">
        <v>102.65</v>
      </c>
      <c r="JO130" s="593">
        <v>102.65</v>
      </c>
      <c r="JP130" s="593">
        <v>102.65</v>
      </c>
      <c r="JQ130" s="593">
        <v>102.65</v>
      </c>
      <c r="JT130" s="593">
        <v>10.81</v>
      </c>
      <c r="JU130" s="593">
        <v>10.81</v>
      </c>
      <c r="JV130" s="593">
        <v>10.81</v>
      </c>
      <c r="JW130" s="593">
        <v>10.81</v>
      </c>
      <c r="JX130" s="593">
        <v>10.81</v>
      </c>
      <c r="JY130" s="593">
        <v>10.81</v>
      </c>
      <c r="KF130" s="593">
        <v>4.93</v>
      </c>
      <c r="KG130" s="593">
        <v>4.93</v>
      </c>
      <c r="KH130" s="593">
        <v>3.52</v>
      </c>
      <c r="KI130" s="593">
        <v>3.52</v>
      </c>
      <c r="KJ130" s="593">
        <v>3.52</v>
      </c>
      <c r="KK130" s="593">
        <v>3.52</v>
      </c>
      <c r="KR130" s="593">
        <v>11.25</v>
      </c>
      <c r="KS130" s="593">
        <v>11.25</v>
      </c>
      <c r="KT130" s="593">
        <v>11.25</v>
      </c>
      <c r="KU130" s="593">
        <v>11.25</v>
      </c>
      <c r="KV130" s="593">
        <v>34.07</v>
      </c>
      <c r="KW130" s="593">
        <v>34.07</v>
      </c>
      <c r="LD130" s="593">
        <v>3.34</v>
      </c>
      <c r="LE130" s="593">
        <v>3.34</v>
      </c>
      <c r="LF130" s="593">
        <v>3.34</v>
      </c>
      <c r="LG130" s="593">
        <v>3.34</v>
      </c>
      <c r="LH130" s="593">
        <v>0.6</v>
      </c>
      <c r="LI130" s="593">
        <v>0.6</v>
      </c>
      <c r="LP130" s="593">
        <v>5.43</v>
      </c>
      <c r="LQ130" s="593">
        <v>5.43</v>
      </c>
      <c r="LR130" s="593">
        <v>5.43</v>
      </c>
      <c r="LS130" s="593">
        <v>5.43</v>
      </c>
      <c r="LT130" s="593">
        <v>2.33</v>
      </c>
      <c r="LU130" s="593">
        <v>2.33</v>
      </c>
      <c r="MB130" s="593">
        <v>5.78</v>
      </c>
      <c r="MC130" s="593">
        <v>6.33</v>
      </c>
      <c r="MD130" s="593">
        <v>2.46</v>
      </c>
      <c r="ME130" s="593">
        <v>2.46</v>
      </c>
      <c r="MF130" s="593">
        <v>2.41</v>
      </c>
      <c r="MG130" s="593">
        <v>2.41</v>
      </c>
      <c r="MH130" s="593">
        <v>3.08</v>
      </c>
      <c r="MI130" s="593">
        <v>3.08</v>
      </c>
      <c r="MJ130" s="593">
        <v>2.71</v>
      </c>
      <c r="MK130" s="593">
        <v>2.71</v>
      </c>
      <c r="ML130" s="593">
        <v>2.77</v>
      </c>
      <c r="MM130" s="593">
        <v>2.98</v>
      </c>
      <c r="MN130" s="593">
        <v>12.66</v>
      </c>
      <c r="MO130" s="593">
        <v>12.66</v>
      </c>
      <c r="MP130" s="593">
        <v>6.25</v>
      </c>
      <c r="MQ130" s="593">
        <v>6.25</v>
      </c>
      <c r="MR130" s="593">
        <v>7.74</v>
      </c>
      <c r="MS130" s="593">
        <v>7.74</v>
      </c>
      <c r="MT130" s="593">
        <v>43.22</v>
      </c>
      <c r="MU130" s="593">
        <v>43.22</v>
      </c>
      <c r="MV130" s="593">
        <v>43.22</v>
      </c>
      <c r="MW130" s="593">
        <v>43.22</v>
      </c>
      <c r="MX130" s="593">
        <v>43.22</v>
      </c>
      <c r="MY130" s="593">
        <v>43.22</v>
      </c>
      <c r="MZ130" s="593">
        <v>20.78</v>
      </c>
      <c r="NA130" s="593">
        <v>20.78</v>
      </c>
      <c r="NB130" s="593">
        <v>60.63</v>
      </c>
      <c r="NC130" s="593">
        <v>60.63</v>
      </c>
      <c r="ND130" s="593">
        <v>57.82</v>
      </c>
      <c r="NE130" s="593">
        <v>57.82</v>
      </c>
      <c r="NF130" s="604">
        <f t="shared" si="16"/>
        <v>59.225000000000001</v>
      </c>
      <c r="NG130" s="604">
        <f t="shared" si="16"/>
        <v>59.225000000000001</v>
      </c>
      <c r="NH130" s="593">
        <v>63.26</v>
      </c>
      <c r="NI130" s="593">
        <v>63.26</v>
      </c>
      <c r="NL130" s="593">
        <v>16.95</v>
      </c>
      <c r="NM130" s="593">
        <v>16.95</v>
      </c>
      <c r="NN130" s="593">
        <v>46.31</v>
      </c>
      <c r="NO130" s="593">
        <v>46.31</v>
      </c>
      <c r="NP130" s="593">
        <v>46.31</v>
      </c>
      <c r="NQ130" s="593">
        <v>46.31</v>
      </c>
      <c r="NR130" s="593">
        <v>45.09</v>
      </c>
      <c r="NS130" s="593">
        <v>45.09</v>
      </c>
      <c r="NT130" s="593">
        <v>46.81</v>
      </c>
      <c r="NU130" s="593">
        <v>46.81</v>
      </c>
      <c r="NX130" s="593">
        <v>37.159999999999997</v>
      </c>
      <c r="NY130" s="593">
        <v>37.159999999999997</v>
      </c>
      <c r="NZ130" s="593">
        <v>64.7</v>
      </c>
      <c r="OA130" s="593">
        <v>64.7</v>
      </c>
      <c r="OB130" s="593">
        <v>64.7</v>
      </c>
      <c r="OC130" s="593">
        <v>64.7</v>
      </c>
      <c r="OD130" s="593">
        <v>65.98</v>
      </c>
      <c r="OE130" s="593">
        <v>65.98</v>
      </c>
      <c r="OJ130" s="593">
        <v>27.05</v>
      </c>
      <c r="OK130" s="593">
        <v>27.05</v>
      </c>
      <c r="OL130" s="593">
        <v>69.08</v>
      </c>
      <c r="OM130" s="593">
        <v>69.08</v>
      </c>
      <c r="ON130" s="593">
        <v>69.08</v>
      </c>
      <c r="OO130" s="593">
        <v>69.08</v>
      </c>
      <c r="OP130" s="593">
        <v>24.89</v>
      </c>
      <c r="OQ130" s="593">
        <v>24.89</v>
      </c>
      <c r="OR130" s="593">
        <v>53.22</v>
      </c>
      <c r="OS130" s="593">
        <v>53.22</v>
      </c>
      <c r="OV130" s="593">
        <v>12.74</v>
      </c>
      <c r="OW130" s="593">
        <v>12.74</v>
      </c>
      <c r="OX130" s="593">
        <v>6.43</v>
      </c>
      <c r="OY130" s="593">
        <v>6.43</v>
      </c>
      <c r="OZ130" s="593">
        <v>6.17</v>
      </c>
      <c r="PA130" s="593">
        <v>6.17</v>
      </c>
      <c r="PB130" s="593">
        <v>6.07</v>
      </c>
      <c r="PC130" s="593">
        <v>6.07</v>
      </c>
      <c r="PD130" s="593">
        <v>41.68</v>
      </c>
      <c r="PE130" s="593">
        <v>41.68</v>
      </c>
      <c r="PH130" s="593">
        <v>14.79</v>
      </c>
      <c r="PI130" s="593">
        <v>14.79</v>
      </c>
      <c r="PJ130" s="593">
        <v>7.78</v>
      </c>
      <c r="PK130" s="593">
        <v>7.78</v>
      </c>
      <c r="PL130" s="593">
        <v>7.78</v>
      </c>
      <c r="PM130" s="593">
        <v>7.34</v>
      </c>
      <c r="PN130" s="593">
        <v>7.34</v>
      </c>
      <c r="PO130" s="593">
        <v>7.34</v>
      </c>
      <c r="PP130" s="593">
        <v>46.26</v>
      </c>
      <c r="PQ130" s="593">
        <v>46.26</v>
      </c>
      <c r="PT130" s="593">
        <v>10.16</v>
      </c>
      <c r="PU130" s="593">
        <v>10.16</v>
      </c>
      <c r="PV130" s="593">
        <v>3.11</v>
      </c>
      <c r="PW130" s="593">
        <v>3.11</v>
      </c>
      <c r="PX130" s="593">
        <v>4</v>
      </c>
      <c r="PY130" s="593">
        <v>4</v>
      </c>
      <c r="PZ130" s="593">
        <v>4</v>
      </c>
      <c r="QA130" s="593">
        <v>4</v>
      </c>
      <c r="QB130" s="593">
        <v>4</v>
      </c>
      <c r="QC130" s="593">
        <v>4</v>
      </c>
      <c r="QD130" s="593">
        <v>3.87</v>
      </c>
      <c r="QE130" s="593">
        <v>3.87</v>
      </c>
      <c r="QF130" s="593">
        <v>3.07</v>
      </c>
      <c r="QG130" s="593">
        <v>3.07</v>
      </c>
      <c r="QH130" s="593">
        <v>1</v>
      </c>
      <c r="QI130" s="593">
        <v>1</v>
      </c>
      <c r="QJ130" s="593">
        <v>1.21</v>
      </c>
      <c r="QK130" s="593">
        <v>1.21</v>
      </c>
      <c r="QL130" s="593">
        <v>1.21</v>
      </c>
      <c r="QM130" s="593">
        <v>1.21</v>
      </c>
      <c r="QN130" s="593">
        <v>1.21</v>
      </c>
      <c r="QO130" s="593">
        <v>1.21</v>
      </c>
      <c r="QP130" s="593">
        <v>1.2</v>
      </c>
      <c r="QQ130" s="593">
        <v>1.2</v>
      </c>
      <c r="QR130" s="593">
        <v>3.58</v>
      </c>
      <c r="QS130" s="593">
        <v>3.58</v>
      </c>
      <c r="QT130" s="593">
        <v>1.1299999999999999</v>
      </c>
      <c r="QU130" s="593">
        <v>1.1299999999999999</v>
      </c>
      <c r="QV130" s="593">
        <v>1.38</v>
      </c>
      <c r="QW130" s="593">
        <v>1.38</v>
      </c>
      <c r="QX130" s="593">
        <v>1.38</v>
      </c>
      <c r="QY130" s="593">
        <v>1.38</v>
      </c>
      <c r="QZ130" s="593">
        <v>1.38</v>
      </c>
      <c r="RA130" s="593">
        <v>1.38</v>
      </c>
      <c r="RB130" s="593">
        <v>1.37</v>
      </c>
      <c r="RC130" s="593">
        <v>1.37</v>
      </c>
      <c r="RD130" s="593">
        <v>5.5</v>
      </c>
      <c r="RE130" s="593">
        <v>5.5</v>
      </c>
      <c r="RF130" s="593">
        <v>1.66</v>
      </c>
      <c r="RG130" s="593">
        <v>1.66</v>
      </c>
      <c r="RH130" s="593">
        <v>2.09</v>
      </c>
      <c r="RI130" s="593">
        <v>2.09</v>
      </c>
      <c r="RJ130" s="593">
        <v>2.09</v>
      </c>
      <c r="RK130" s="593">
        <v>2.09</v>
      </c>
      <c r="RL130" s="593">
        <v>2.09</v>
      </c>
      <c r="RM130" s="593">
        <v>2.09</v>
      </c>
      <c r="RN130" s="593">
        <v>2.0499999999999998</v>
      </c>
      <c r="RO130" s="593">
        <v>2.0499999999999998</v>
      </c>
      <c r="RP130" s="593">
        <v>14.17</v>
      </c>
      <c r="RQ130" s="593">
        <v>14.17</v>
      </c>
      <c r="RR130" s="593">
        <v>4.57</v>
      </c>
      <c r="RS130" s="593">
        <v>4.57</v>
      </c>
      <c r="RT130" s="593">
        <v>5.91</v>
      </c>
      <c r="RU130" s="593">
        <v>5.91</v>
      </c>
      <c r="RV130" s="593">
        <v>5.91</v>
      </c>
      <c r="RW130" s="593">
        <v>5.91</v>
      </c>
      <c r="RX130" s="593">
        <v>5.91</v>
      </c>
      <c r="RY130" s="593">
        <v>5.91</v>
      </c>
      <c r="RZ130" s="593">
        <v>5.65</v>
      </c>
      <c r="SA130" s="593">
        <v>5.65</v>
      </c>
      <c r="SB130" s="593">
        <v>7.55</v>
      </c>
      <c r="SC130" s="593">
        <v>7.55</v>
      </c>
      <c r="SD130" s="593">
        <v>2.27</v>
      </c>
      <c r="SE130" s="593">
        <v>2.27</v>
      </c>
      <c r="SF130" s="593">
        <v>2.89</v>
      </c>
      <c r="SG130" s="593">
        <v>2.89</v>
      </c>
      <c r="SH130" s="593">
        <v>2.89</v>
      </c>
      <c r="SI130" s="593">
        <v>2.89</v>
      </c>
      <c r="SJ130" s="593">
        <v>2.89</v>
      </c>
      <c r="SK130" s="593">
        <v>2.89</v>
      </c>
      <c r="SL130" s="593">
        <v>2.82</v>
      </c>
      <c r="SM130" s="593">
        <v>2.82</v>
      </c>
      <c r="SN130" s="593">
        <v>6.39</v>
      </c>
      <c r="SO130" s="593">
        <v>6.38</v>
      </c>
      <c r="SZ130" s="593">
        <v>6.98</v>
      </c>
      <c r="TA130" s="593">
        <v>6.98</v>
      </c>
      <c r="TX130" s="593">
        <v>4.5199999999999996</v>
      </c>
      <c r="TY130" s="600">
        <v>4.5199999999999996</v>
      </c>
    </row>
    <row r="131" spans="1:545" s="593" customFormat="1" x14ac:dyDescent="0.15">
      <c r="A131" s="602">
        <v>15</v>
      </c>
      <c r="B131" s="603">
        <v>17.41</v>
      </c>
      <c r="C131" s="603">
        <v>17.41</v>
      </c>
      <c r="D131" s="603">
        <v>19.309999999999999</v>
      </c>
      <c r="E131" s="603">
        <v>19.309999999999999</v>
      </c>
      <c r="F131" s="603">
        <v>56.03</v>
      </c>
      <c r="G131" s="603">
        <v>56.03</v>
      </c>
      <c r="H131" s="603">
        <v>48.62</v>
      </c>
      <c r="I131" s="603">
        <v>48.62</v>
      </c>
      <c r="J131" s="603">
        <v>64.45</v>
      </c>
      <c r="K131" s="603">
        <v>64.45</v>
      </c>
      <c r="L131" s="603"/>
      <c r="M131" s="603"/>
      <c r="N131" s="603"/>
      <c r="O131" s="603"/>
      <c r="P131" s="603"/>
      <c r="Q131" s="603"/>
      <c r="R131" s="603"/>
      <c r="S131" s="603"/>
      <c r="T131" s="603"/>
      <c r="U131" s="603"/>
      <c r="V131" s="603"/>
      <c r="W131" s="603"/>
      <c r="X131" s="603"/>
      <c r="Y131" s="603"/>
      <c r="Z131" s="603">
        <v>3.63</v>
      </c>
      <c r="AA131" s="603"/>
      <c r="AB131" s="603"/>
      <c r="AC131" s="603"/>
      <c r="AD131" s="603"/>
      <c r="AE131" s="603"/>
      <c r="AF131" s="603"/>
      <c r="AG131" s="603"/>
      <c r="AH131" s="603"/>
      <c r="AI131" s="603"/>
      <c r="AJ131" s="603"/>
      <c r="AK131" s="603"/>
      <c r="AL131" s="603">
        <v>8.2100000000000009</v>
      </c>
      <c r="AM131" s="603">
        <v>8.2100000000000009</v>
      </c>
      <c r="AN131" s="603"/>
      <c r="AO131" s="603"/>
      <c r="AP131" s="603"/>
      <c r="AQ131" s="603"/>
      <c r="AR131" s="603"/>
      <c r="AS131" s="603"/>
      <c r="AT131" s="603"/>
      <c r="AU131" s="603"/>
      <c r="AV131" s="603"/>
      <c r="AW131" s="603"/>
      <c r="AX131" s="603">
        <v>9.34</v>
      </c>
      <c r="AY131" s="603">
        <v>9.34</v>
      </c>
      <c r="AZ131" s="603"/>
      <c r="BA131" s="603"/>
      <c r="BB131" s="603"/>
      <c r="BC131" s="603"/>
      <c r="BD131" s="603"/>
      <c r="BE131" s="603"/>
      <c r="BF131" s="603"/>
      <c r="BG131" s="603"/>
      <c r="BH131" s="603"/>
      <c r="BI131" s="603"/>
      <c r="BJ131" s="603">
        <v>5.13</v>
      </c>
      <c r="BK131" s="603"/>
      <c r="BL131" s="603"/>
      <c r="BM131" s="603"/>
      <c r="BN131" s="603"/>
      <c r="BO131" s="603"/>
      <c r="BP131" s="603"/>
      <c r="BQ131" s="603"/>
      <c r="BR131" s="603"/>
      <c r="BS131" s="603"/>
      <c r="BT131" s="603"/>
      <c r="BU131" s="603"/>
      <c r="BV131" s="603">
        <v>1.56</v>
      </c>
      <c r="BW131" s="603"/>
      <c r="BX131" s="603"/>
      <c r="BY131" s="603"/>
      <c r="BZ131" s="603"/>
      <c r="CA131" s="603"/>
      <c r="CB131" s="603"/>
      <c r="CC131" s="603"/>
      <c r="CD131" s="603"/>
      <c r="CE131" s="603"/>
      <c r="CF131" s="603"/>
      <c r="CG131" s="603"/>
      <c r="CH131" s="603">
        <v>4.58</v>
      </c>
      <c r="CI131" s="603">
        <v>4.58</v>
      </c>
      <c r="CJ131" s="603"/>
      <c r="CK131" s="603"/>
      <c r="CL131" s="603"/>
      <c r="CM131" s="603"/>
      <c r="CN131" s="603"/>
      <c r="CO131" s="603"/>
      <c r="CP131" s="603"/>
      <c r="CQ131" s="603"/>
      <c r="CR131" s="603"/>
      <c r="CS131" s="603"/>
      <c r="CT131" s="603"/>
      <c r="CU131" s="603"/>
      <c r="CV131" s="603"/>
      <c r="CW131" s="603"/>
      <c r="CX131" s="603"/>
      <c r="CY131" s="603"/>
      <c r="CZ131" s="603"/>
      <c r="DA131" s="603"/>
      <c r="DB131" s="603"/>
      <c r="DC131" s="603"/>
      <c r="DD131" s="603"/>
      <c r="DE131" s="603"/>
      <c r="DF131" s="603">
        <v>53.98</v>
      </c>
      <c r="DG131" s="603">
        <v>53.98</v>
      </c>
      <c r="DH131" s="603">
        <v>57.31</v>
      </c>
      <c r="DI131" s="603">
        <v>53.98</v>
      </c>
      <c r="DJ131" s="603">
        <v>64.990000000000009</v>
      </c>
      <c r="DK131" s="603">
        <v>64.989999999999995</v>
      </c>
      <c r="DL131" s="603">
        <v>62.72</v>
      </c>
      <c r="DM131" s="603">
        <v>62.72</v>
      </c>
      <c r="DN131" s="603">
        <v>64.989999999999995</v>
      </c>
      <c r="DO131" s="603">
        <v>64.989999999999995</v>
      </c>
      <c r="DP131" s="603">
        <v>62.72</v>
      </c>
      <c r="DQ131" s="603">
        <v>64.989999999999995</v>
      </c>
      <c r="DR131" s="603">
        <v>64.989999999999995</v>
      </c>
      <c r="DS131" s="603">
        <v>64.989999999999995</v>
      </c>
      <c r="DT131" s="603">
        <v>62.72</v>
      </c>
      <c r="DU131" s="603">
        <v>62.72</v>
      </c>
      <c r="DV131" s="603">
        <v>82.18</v>
      </c>
      <c r="DW131" s="603">
        <v>79.91</v>
      </c>
      <c r="DX131" s="603">
        <v>82.18</v>
      </c>
      <c r="DY131" s="603">
        <v>82.18</v>
      </c>
      <c r="DZ131" s="603">
        <v>79.91</v>
      </c>
      <c r="EA131" s="603">
        <v>79.91</v>
      </c>
      <c r="EB131" s="603">
        <v>83.39</v>
      </c>
      <c r="EC131" s="603">
        <v>83.39</v>
      </c>
      <c r="ED131" s="603">
        <v>28.7</v>
      </c>
      <c r="EE131" s="603">
        <v>27.59</v>
      </c>
      <c r="EF131" s="603">
        <v>27.59</v>
      </c>
      <c r="EG131" s="603">
        <v>27.59</v>
      </c>
      <c r="EH131" s="603">
        <v>30.75</v>
      </c>
      <c r="EI131" s="603">
        <v>30.75</v>
      </c>
      <c r="EJ131" s="603">
        <v>64.260000000000005</v>
      </c>
      <c r="EK131" s="603">
        <v>64.260000000000005</v>
      </c>
      <c r="EL131" s="603">
        <v>64.260000000000005</v>
      </c>
      <c r="EM131" s="603">
        <v>67.08</v>
      </c>
      <c r="EN131" s="603">
        <v>62.67</v>
      </c>
      <c r="EO131" s="603">
        <v>62.67</v>
      </c>
      <c r="EP131" s="603">
        <v>62.96</v>
      </c>
      <c r="EQ131" s="603">
        <v>62.96</v>
      </c>
      <c r="ER131" s="603">
        <v>24.86</v>
      </c>
      <c r="ES131" s="603">
        <v>26.81</v>
      </c>
      <c r="ET131" s="603">
        <v>25.7</v>
      </c>
      <c r="EU131" s="603">
        <v>25.7</v>
      </c>
      <c r="EV131" s="603">
        <v>25.7</v>
      </c>
      <c r="EW131" s="603">
        <v>25.7</v>
      </c>
      <c r="EX131" s="603">
        <v>25.7</v>
      </c>
      <c r="EY131" s="603">
        <v>15.4</v>
      </c>
      <c r="EZ131" s="603">
        <v>46.17</v>
      </c>
      <c r="FA131" s="603">
        <v>46.17</v>
      </c>
      <c r="FB131" s="603">
        <v>46.17</v>
      </c>
      <c r="FC131" s="603">
        <v>46.17</v>
      </c>
      <c r="FD131" s="603">
        <v>13.93</v>
      </c>
      <c r="FE131" s="603">
        <v>13.93</v>
      </c>
      <c r="FF131" s="603">
        <v>13.93</v>
      </c>
      <c r="FG131" s="603">
        <v>13.93</v>
      </c>
      <c r="FH131" s="603">
        <v>13.93</v>
      </c>
      <c r="FI131" s="603">
        <v>13.93</v>
      </c>
      <c r="FJ131" s="603">
        <v>7.5</v>
      </c>
      <c r="FK131" s="603">
        <v>7.5</v>
      </c>
      <c r="FL131" s="593">
        <v>7.51</v>
      </c>
      <c r="FM131" s="593">
        <v>7.51</v>
      </c>
      <c r="FN131" s="593">
        <v>8.41</v>
      </c>
      <c r="FO131" s="593">
        <v>8.41</v>
      </c>
      <c r="FP131" s="593">
        <v>17.47</v>
      </c>
      <c r="FQ131" s="593">
        <v>17.47</v>
      </c>
      <c r="FR131" s="593">
        <v>17.47</v>
      </c>
      <c r="FS131" s="593">
        <v>17.47</v>
      </c>
      <c r="FT131" s="593">
        <v>52.87</v>
      </c>
      <c r="FU131" s="593">
        <v>52.87</v>
      </c>
      <c r="FV131" s="593">
        <v>52.87</v>
      </c>
      <c r="FW131" s="593">
        <v>52.87</v>
      </c>
      <c r="FX131" s="593">
        <v>52.87</v>
      </c>
      <c r="FY131" s="593">
        <v>52.87</v>
      </c>
      <c r="FZ131" s="593">
        <v>52.87</v>
      </c>
      <c r="GA131" s="593">
        <v>52.87</v>
      </c>
      <c r="GB131" s="593">
        <v>26.71</v>
      </c>
      <c r="GC131" s="593">
        <v>26.71</v>
      </c>
      <c r="GD131" s="593">
        <v>5.3</v>
      </c>
      <c r="GE131" s="593">
        <v>5.3</v>
      </c>
      <c r="GF131" s="593">
        <v>10.18</v>
      </c>
      <c r="GG131" s="593">
        <v>10.18</v>
      </c>
      <c r="GH131" s="593">
        <v>5.35</v>
      </c>
      <c r="GI131" s="593">
        <v>5.35</v>
      </c>
      <c r="GJ131" s="593">
        <v>5.14</v>
      </c>
      <c r="GK131" s="593">
        <v>5.14</v>
      </c>
      <c r="GL131" s="593">
        <v>5.14</v>
      </c>
      <c r="GM131" s="593">
        <v>5.14</v>
      </c>
      <c r="GN131" s="593">
        <v>3.71</v>
      </c>
      <c r="GO131" s="593">
        <v>3.71</v>
      </c>
      <c r="GP131" s="593">
        <v>1.66</v>
      </c>
      <c r="GQ131" s="593">
        <v>1.63</v>
      </c>
      <c r="GZ131" s="593">
        <v>21.02</v>
      </c>
      <c r="HA131" s="593">
        <v>21.02</v>
      </c>
      <c r="HB131" s="593">
        <v>58.04</v>
      </c>
      <c r="HC131" s="593">
        <v>58.04</v>
      </c>
      <c r="HD131" s="593">
        <v>58.04</v>
      </c>
      <c r="HE131" s="593">
        <v>58.04</v>
      </c>
      <c r="HF131" s="593">
        <v>59.27</v>
      </c>
      <c r="HG131" s="593">
        <v>59.27</v>
      </c>
      <c r="HH131" s="593">
        <v>59.27</v>
      </c>
      <c r="HI131" s="593">
        <v>59.27</v>
      </c>
      <c r="HJ131" s="593">
        <v>59.27</v>
      </c>
      <c r="HK131" s="593">
        <v>59.27</v>
      </c>
      <c r="HL131" s="593">
        <v>73.72</v>
      </c>
      <c r="HM131" s="593">
        <v>73.72</v>
      </c>
      <c r="HN131" s="593">
        <v>63.61</v>
      </c>
      <c r="HO131" s="593">
        <v>63.61</v>
      </c>
      <c r="HP131" s="593">
        <v>63.61</v>
      </c>
      <c r="HQ131" s="593">
        <v>63.61</v>
      </c>
      <c r="HR131" s="593">
        <v>71.680000000000007</v>
      </c>
      <c r="HS131" s="593">
        <v>71.680000000000007</v>
      </c>
      <c r="HT131" s="593">
        <v>71.680000000000007</v>
      </c>
      <c r="HU131" s="593">
        <v>71.680000000000007</v>
      </c>
      <c r="HX131" s="593">
        <v>19.11</v>
      </c>
      <c r="HY131" s="593">
        <v>19.11</v>
      </c>
      <c r="HZ131" s="593">
        <v>54.32</v>
      </c>
      <c r="IA131" s="593">
        <v>54.32</v>
      </c>
      <c r="IB131" s="593">
        <v>52.99</v>
      </c>
      <c r="IC131" s="593">
        <v>52.99</v>
      </c>
      <c r="ID131" s="593">
        <v>56.98</v>
      </c>
      <c r="IE131" s="593">
        <v>56.98</v>
      </c>
      <c r="IJ131" s="593">
        <v>57.2</v>
      </c>
      <c r="IK131" s="593">
        <v>57.2</v>
      </c>
      <c r="IL131" s="593">
        <v>117.58</v>
      </c>
      <c r="IM131" s="593">
        <v>117.58</v>
      </c>
      <c r="IN131" s="593">
        <v>121.23</v>
      </c>
      <c r="IO131" s="593">
        <v>121.23</v>
      </c>
      <c r="IP131" s="593">
        <v>121.23</v>
      </c>
      <c r="IQ131" s="593">
        <v>121.23</v>
      </c>
      <c r="IV131" s="593">
        <v>57.2</v>
      </c>
      <c r="IW131" s="593">
        <v>57.2</v>
      </c>
      <c r="IX131" s="593">
        <v>117.58</v>
      </c>
      <c r="IY131" s="593">
        <v>117.58</v>
      </c>
      <c r="IZ131" s="593">
        <v>121.23</v>
      </c>
      <c r="JA131" s="593">
        <v>121.23</v>
      </c>
      <c r="JB131" s="593">
        <v>121.23</v>
      </c>
      <c r="JC131" s="593">
        <v>121.23</v>
      </c>
      <c r="JH131" s="593">
        <v>44.1</v>
      </c>
      <c r="JI131" s="593">
        <v>44.1</v>
      </c>
      <c r="JJ131" s="593">
        <v>108.82</v>
      </c>
      <c r="JK131" s="593">
        <v>108.82</v>
      </c>
      <c r="JL131" s="593">
        <v>108.82</v>
      </c>
      <c r="JM131" s="593">
        <v>108.82</v>
      </c>
      <c r="JN131" s="593">
        <v>112.11</v>
      </c>
      <c r="JO131" s="593">
        <v>112.11</v>
      </c>
      <c r="JP131" s="593">
        <v>112.11</v>
      </c>
      <c r="JQ131" s="593">
        <v>112.11</v>
      </c>
      <c r="JT131" s="593">
        <v>11.76</v>
      </c>
      <c r="JU131" s="593">
        <v>11.76</v>
      </c>
      <c r="JV131" s="593">
        <v>11.76</v>
      </c>
      <c r="JW131" s="593">
        <v>11.76</v>
      </c>
      <c r="JX131" s="593">
        <v>11.76</v>
      </c>
      <c r="JY131" s="593">
        <v>11.76</v>
      </c>
      <c r="KF131" s="593">
        <v>5.35</v>
      </c>
      <c r="KG131" s="593">
        <v>5.35</v>
      </c>
      <c r="KH131" s="593">
        <v>3.93</v>
      </c>
      <c r="KI131" s="593">
        <v>3.93</v>
      </c>
      <c r="KJ131" s="593">
        <v>3.93</v>
      </c>
      <c r="KK131" s="593">
        <v>3.93</v>
      </c>
      <c r="KR131" s="593">
        <v>12.23</v>
      </c>
      <c r="KS131" s="593">
        <v>12.23</v>
      </c>
      <c r="KT131" s="593">
        <v>12.23</v>
      </c>
      <c r="KU131" s="593">
        <v>12.23</v>
      </c>
      <c r="KV131" s="593">
        <v>39.07</v>
      </c>
      <c r="KW131" s="593">
        <v>39.07</v>
      </c>
      <c r="LD131" s="593">
        <v>3.79</v>
      </c>
      <c r="LE131" s="593">
        <v>3.79</v>
      </c>
      <c r="LF131" s="593">
        <v>3.79</v>
      </c>
      <c r="LG131" s="593">
        <v>3.79</v>
      </c>
      <c r="LH131" s="593">
        <v>0.66</v>
      </c>
      <c r="LI131" s="593">
        <v>0.66</v>
      </c>
      <c r="LP131" s="593">
        <v>5.9</v>
      </c>
      <c r="LQ131" s="593">
        <v>5.9</v>
      </c>
      <c r="LR131" s="593">
        <v>5.9</v>
      </c>
      <c r="LS131" s="593">
        <v>5.9</v>
      </c>
      <c r="LT131" s="593">
        <v>2.68</v>
      </c>
      <c r="LU131" s="593">
        <v>2.68</v>
      </c>
      <c r="MB131" s="593">
        <v>5.95</v>
      </c>
      <c r="MC131" s="593">
        <v>6.49</v>
      </c>
      <c r="MD131" s="593">
        <v>2.59</v>
      </c>
      <c r="ME131" s="593">
        <v>2.59</v>
      </c>
      <c r="MF131" s="593">
        <v>2.5299999999999998</v>
      </c>
      <c r="MG131" s="593">
        <v>2.5299999999999998</v>
      </c>
      <c r="MH131" s="593">
        <v>3.22</v>
      </c>
      <c r="MI131" s="593">
        <v>3.22</v>
      </c>
      <c r="MJ131" s="593">
        <v>2.84</v>
      </c>
      <c r="MK131" s="593">
        <v>2.84</v>
      </c>
      <c r="ML131" s="593">
        <v>2.91</v>
      </c>
      <c r="MM131" s="593">
        <v>3.12</v>
      </c>
      <c r="MN131" s="593">
        <v>13.14</v>
      </c>
      <c r="MO131" s="593">
        <v>13.14</v>
      </c>
      <c r="MP131" s="593">
        <v>6.63</v>
      </c>
      <c r="MQ131" s="593">
        <v>6.63</v>
      </c>
      <c r="MR131" s="593">
        <v>8.14</v>
      </c>
      <c r="MS131" s="593">
        <v>8.14</v>
      </c>
      <c r="MT131" s="593">
        <v>45.76</v>
      </c>
      <c r="MU131" s="593">
        <v>45.76</v>
      </c>
      <c r="MV131" s="593">
        <v>45.76</v>
      </c>
      <c r="MW131" s="593">
        <v>45.76</v>
      </c>
      <c r="MX131" s="593">
        <v>45.76</v>
      </c>
      <c r="MY131" s="593">
        <v>45.76</v>
      </c>
      <c r="MZ131" s="593">
        <v>21.76</v>
      </c>
      <c r="NA131" s="593">
        <v>21.76</v>
      </c>
      <c r="NB131" s="593">
        <v>64.709999999999994</v>
      </c>
      <c r="NC131" s="593">
        <v>64.709999999999994</v>
      </c>
      <c r="ND131" s="593">
        <v>61.8</v>
      </c>
      <c r="NE131" s="593">
        <v>61.8</v>
      </c>
      <c r="NF131" s="604">
        <f t="shared" si="16"/>
        <v>63.254999999999995</v>
      </c>
      <c r="NG131" s="604">
        <f t="shared" si="16"/>
        <v>63.254999999999995</v>
      </c>
      <c r="NH131" s="593">
        <v>67.33</v>
      </c>
      <c r="NI131" s="593">
        <v>67.33</v>
      </c>
      <c r="NL131" s="593">
        <v>17.79</v>
      </c>
      <c r="NM131" s="593">
        <v>17.79</v>
      </c>
      <c r="NN131" s="593">
        <v>49.7</v>
      </c>
      <c r="NO131" s="593">
        <v>49.7</v>
      </c>
      <c r="NP131" s="593">
        <v>49.7</v>
      </c>
      <c r="NQ131" s="593">
        <v>49.7</v>
      </c>
      <c r="NR131" s="593">
        <v>48.47</v>
      </c>
      <c r="NS131" s="593">
        <v>48.47</v>
      </c>
      <c r="NT131" s="593">
        <v>50.22</v>
      </c>
      <c r="NU131" s="593">
        <v>50.22</v>
      </c>
      <c r="NX131" s="593">
        <v>40.06</v>
      </c>
      <c r="NY131" s="593">
        <v>40.06</v>
      </c>
      <c r="NZ131" s="593">
        <v>70.31</v>
      </c>
      <c r="OA131" s="593">
        <v>70.31</v>
      </c>
      <c r="OB131" s="593">
        <v>70.31</v>
      </c>
      <c r="OC131" s="593">
        <v>70.31</v>
      </c>
      <c r="OD131" s="593">
        <v>71.599999999999994</v>
      </c>
      <c r="OE131" s="593">
        <v>71.599999999999994</v>
      </c>
      <c r="OJ131" s="593">
        <v>28.94</v>
      </c>
      <c r="OK131" s="593">
        <v>28.94</v>
      </c>
      <c r="OL131" s="593">
        <v>73.13</v>
      </c>
      <c r="OM131" s="593">
        <v>73.13</v>
      </c>
      <c r="ON131" s="593">
        <v>73.13</v>
      </c>
      <c r="OO131" s="593">
        <v>73.13</v>
      </c>
      <c r="OP131" s="593">
        <v>28.61</v>
      </c>
      <c r="OQ131" s="593">
        <v>28.61</v>
      </c>
      <c r="OR131" s="593">
        <v>58.25</v>
      </c>
      <c r="OS131" s="593">
        <v>58.25</v>
      </c>
      <c r="OV131" s="593">
        <v>13.58</v>
      </c>
      <c r="OW131" s="593">
        <v>13.58</v>
      </c>
      <c r="OX131" s="593">
        <v>7.1</v>
      </c>
      <c r="OY131" s="593">
        <v>7.1</v>
      </c>
      <c r="OZ131" s="593">
        <v>6.82</v>
      </c>
      <c r="PA131" s="593">
        <v>6.82</v>
      </c>
      <c r="PB131" s="593">
        <v>6.71</v>
      </c>
      <c r="PC131" s="593">
        <v>6.71</v>
      </c>
      <c r="PD131" s="593">
        <v>45.9</v>
      </c>
      <c r="PE131" s="593">
        <v>45.9</v>
      </c>
      <c r="PH131" s="593">
        <v>15.59</v>
      </c>
      <c r="PI131" s="593">
        <v>15.59</v>
      </c>
      <c r="PJ131" s="593">
        <v>8.82</v>
      </c>
      <c r="PK131" s="593">
        <v>8.82</v>
      </c>
      <c r="PL131" s="593">
        <v>8.82</v>
      </c>
      <c r="PM131" s="593">
        <v>8.34</v>
      </c>
      <c r="PN131" s="593">
        <v>8.34</v>
      </c>
      <c r="PO131" s="593">
        <v>8.34</v>
      </c>
      <c r="PP131" s="593">
        <v>52.25</v>
      </c>
      <c r="PQ131" s="593">
        <v>52.25</v>
      </c>
      <c r="PT131" s="593">
        <v>11.05</v>
      </c>
      <c r="PU131" s="593">
        <v>11.05</v>
      </c>
      <c r="PV131" s="593">
        <v>3.66</v>
      </c>
      <c r="PW131" s="593">
        <v>3.66</v>
      </c>
      <c r="PX131" s="593">
        <v>4.62</v>
      </c>
      <c r="PY131" s="593">
        <v>4.62</v>
      </c>
      <c r="PZ131" s="593">
        <v>4.62</v>
      </c>
      <c r="QA131" s="593">
        <v>4.62</v>
      </c>
      <c r="QB131" s="593">
        <v>4.62</v>
      </c>
      <c r="QC131" s="593">
        <v>4.62</v>
      </c>
      <c r="QD131" s="593">
        <v>4.5</v>
      </c>
      <c r="QE131" s="593">
        <v>4.5</v>
      </c>
      <c r="QF131" s="593">
        <v>3.32</v>
      </c>
      <c r="QG131" s="593">
        <v>3.32</v>
      </c>
      <c r="QH131" s="593">
        <v>1.1399999999999999</v>
      </c>
      <c r="QI131" s="593">
        <v>1.1399999999999999</v>
      </c>
      <c r="QJ131" s="593">
        <v>1.37</v>
      </c>
      <c r="QK131" s="593">
        <v>1.37</v>
      </c>
      <c r="QL131" s="593">
        <v>1.37</v>
      </c>
      <c r="QM131" s="593">
        <v>1.37</v>
      </c>
      <c r="QN131" s="593">
        <v>1.37</v>
      </c>
      <c r="QO131" s="593">
        <v>1.37</v>
      </c>
      <c r="QP131" s="593">
        <v>1.37</v>
      </c>
      <c r="QQ131" s="593">
        <v>1.37</v>
      </c>
      <c r="QR131" s="593">
        <v>3.88</v>
      </c>
      <c r="QS131" s="593">
        <v>3.88</v>
      </c>
      <c r="QT131" s="593">
        <v>1.3</v>
      </c>
      <c r="QU131" s="593">
        <v>1.3</v>
      </c>
      <c r="QV131" s="593">
        <v>1.58</v>
      </c>
      <c r="QW131" s="593">
        <v>1.58</v>
      </c>
      <c r="QX131" s="593">
        <v>1.58</v>
      </c>
      <c r="QY131" s="593">
        <v>1.58</v>
      </c>
      <c r="QZ131" s="593">
        <v>1.58</v>
      </c>
      <c r="RA131" s="593">
        <v>1.58</v>
      </c>
      <c r="RB131" s="593">
        <v>1.57</v>
      </c>
      <c r="RC131" s="593">
        <v>1.57</v>
      </c>
      <c r="RD131" s="593">
        <v>5.97</v>
      </c>
      <c r="RE131" s="593">
        <v>5.97</v>
      </c>
      <c r="RF131" s="593">
        <v>1.93</v>
      </c>
      <c r="RG131" s="593">
        <v>1.93</v>
      </c>
      <c r="RH131" s="593">
        <v>2.41</v>
      </c>
      <c r="RI131" s="593">
        <v>2.41</v>
      </c>
      <c r="RJ131" s="593">
        <v>2.41</v>
      </c>
      <c r="RK131" s="593">
        <v>2.41</v>
      </c>
      <c r="RL131" s="593">
        <v>2.41</v>
      </c>
      <c r="RM131" s="593">
        <v>2.41</v>
      </c>
      <c r="RN131" s="593">
        <v>2.37</v>
      </c>
      <c r="RO131" s="593">
        <v>2.37</v>
      </c>
      <c r="RP131" s="593">
        <v>15.42</v>
      </c>
      <c r="RQ131" s="593">
        <v>15.42</v>
      </c>
      <c r="RR131" s="593">
        <v>5.38</v>
      </c>
      <c r="RS131" s="593">
        <v>5.38</v>
      </c>
      <c r="RT131" s="593">
        <v>6.81</v>
      </c>
      <c r="RU131" s="593">
        <v>6.81</v>
      </c>
      <c r="RV131" s="593">
        <v>6.81</v>
      </c>
      <c r="RW131" s="593">
        <v>6.81</v>
      </c>
      <c r="RX131" s="593">
        <v>6.81</v>
      </c>
      <c r="RY131" s="593">
        <v>6.81</v>
      </c>
      <c r="RZ131" s="593">
        <v>6.55</v>
      </c>
      <c r="SA131" s="593">
        <v>6.55</v>
      </c>
      <c r="SB131" s="593">
        <v>8.2100000000000009</v>
      </c>
      <c r="SC131" s="593">
        <v>8.2100000000000009</v>
      </c>
      <c r="SD131" s="593">
        <v>2.66</v>
      </c>
      <c r="SE131" s="593">
        <v>2.66</v>
      </c>
      <c r="SF131" s="593">
        <v>3.34</v>
      </c>
      <c r="SG131" s="593">
        <v>3.34</v>
      </c>
      <c r="SH131" s="593">
        <v>3.34</v>
      </c>
      <c r="SI131" s="593">
        <v>3.34</v>
      </c>
      <c r="SJ131" s="593">
        <v>3.34</v>
      </c>
      <c r="SK131" s="593">
        <v>3.34</v>
      </c>
      <c r="SL131" s="593">
        <v>3.27</v>
      </c>
      <c r="SM131" s="593">
        <v>3.27</v>
      </c>
      <c r="SN131" s="593">
        <v>6.94</v>
      </c>
      <c r="SO131" s="593">
        <v>6.93</v>
      </c>
      <c r="SZ131" s="593">
        <v>7.58</v>
      </c>
      <c r="TA131" s="593">
        <v>7.58</v>
      </c>
      <c r="TX131" s="593">
        <v>4.9000000000000004</v>
      </c>
      <c r="TY131" s="600">
        <v>4.9000000000000004</v>
      </c>
    </row>
    <row r="132" spans="1:545" s="593" customFormat="1" x14ac:dyDescent="0.15">
      <c r="A132" s="602">
        <v>16</v>
      </c>
      <c r="B132" s="603">
        <v>18.75</v>
      </c>
      <c r="C132" s="603">
        <v>18.75</v>
      </c>
      <c r="D132" s="603">
        <v>20.54</v>
      </c>
      <c r="E132" s="603">
        <v>20.54</v>
      </c>
      <c r="F132" s="603">
        <v>61.1</v>
      </c>
      <c r="G132" s="603">
        <v>61.1</v>
      </c>
      <c r="H132" s="603">
        <v>53.31</v>
      </c>
      <c r="I132" s="603">
        <v>53.31</v>
      </c>
      <c r="J132" s="603">
        <v>69.81</v>
      </c>
      <c r="K132" s="603">
        <v>69.81</v>
      </c>
      <c r="L132" s="603"/>
      <c r="M132" s="603"/>
      <c r="N132" s="603"/>
      <c r="O132" s="603"/>
      <c r="P132" s="603"/>
      <c r="Q132" s="603"/>
      <c r="R132" s="603"/>
      <c r="S132" s="603"/>
      <c r="T132" s="603"/>
      <c r="U132" s="603"/>
      <c r="V132" s="603"/>
      <c r="W132" s="603"/>
      <c r="X132" s="603"/>
      <c r="Y132" s="603"/>
      <c r="Z132" s="603">
        <v>3.89</v>
      </c>
      <c r="AA132" s="603"/>
      <c r="AB132" s="603"/>
      <c r="AC132" s="603"/>
      <c r="AD132" s="603"/>
      <c r="AE132" s="603"/>
      <c r="AF132" s="603"/>
      <c r="AG132" s="603"/>
      <c r="AH132" s="603"/>
      <c r="AI132" s="603"/>
      <c r="AJ132" s="603"/>
      <c r="AK132" s="603"/>
      <c r="AL132" s="603">
        <v>8.84</v>
      </c>
      <c r="AM132" s="603">
        <v>8.84</v>
      </c>
      <c r="AN132" s="603"/>
      <c r="AO132" s="603"/>
      <c r="AP132" s="603"/>
      <c r="AQ132" s="603"/>
      <c r="AR132" s="603"/>
      <c r="AS132" s="603"/>
      <c r="AT132" s="603"/>
      <c r="AU132" s="603"/>
      <c r="AV132" s="603"/>
      <c r="AW132" s="603"/>
      <c r="AX132" s="603">
        <v>10.050000000000001</v>
      </c>
      <c r="AY132" s="603">
        <v>10.050000000000001</v>
      </c>
      <c r="AZ132" s="603"/>
      <c r="BA132" s="603"/>
      <c r="BB132" s="603"/>
      <c r="BC132" s="603"/>
      <c r="BD132" s="603"/>
      <c r="BE132" s="603"/>
      <c r="BF132" s="603"/>
      <c r="BG132" s="603"/>
      <c r="BH132" s="603"/>
      <c r="BI132" s="603"/>
      <c r="BJ132" s="603">
        <v>5.51</v>
      </c>
      <c r="BK132" s="603"/>
      <c r="BL132" s="603"/>
      <c r="BM132" s="603"/>
      <c r="BN132" s="603"/>
      <c r="BO132" s="603"/>
      <c r="BP132" s="603"/>
      <c r="BQ132" s="603"/>
      <c r="BR132" s="603"/>
      <c r="BS132" s="603"/>
      <c r="BT132" s="603"/>
      <c r="BU132" s="603"/>
      <c r="BV132" s="603">
        <v>1.66</v>
      </c>
      <c r="BW132" s="603"/>
      <c r="BX132" s="603"/>
      <c r="BY132" s="603"/>
      <c r="BZ132" s="603"/>
      <c r="CA132" s="603"/>
      <c r="CB132" s="603"/>
      <c r="CC132" s="603"/>
      <c r="CD132" s="603"/>
      <c r="CE132" s="603"/>
      <c r="CF132" s="603"/>
      <c r="CG132" s="603"/>
      <c r="CH132" s="603">
        <v>4.91</v>
      </c>
      <c r="CI132" s="603">
        <v>4.91</v>
      </c>
      <c r="CJ132" s="603"/>
      <c r="CK132" s="603"/>
      <c r="CL132" s="603"/>
      <c r="CM132" s="603"/>
      <c r="CN132" s="603"/>
      <c r="CO132" s="603"/>
      <c r="CP132" s="603"/>
      <c r="CQ132" s="603"/>
      <c r="CR132" s="603"/>
      <c r="CS132" s="603"/>
      <c r="CT132" s="603"/>
      <c r="CU132" s="603"/>
      <c r="CV132" s="603"/>
      <c r="CW132" s="603"/>
      <c r="CX132" s="603"/>
      <c r="CY132" s="603"/>
      <c r="CZ132" s="603"/>
      <c r="DA132" s="603"/>
      <c r="DB132" s="603"/>
      <c r="DC132" s="603"/>
      <c r="DD132" s="603"/>
      <c r="DE132" s="603"/>
      <c r="DF132" s="603">
        <v>58.21</v>
      </c>
      <c r="DG132" s="603">
        <v>58.21</v>
      </c>
      <c r="DH132" s="603">
        <v>61.32</v>
      </c>
      <c r="DI132" s="603">
        <v>58.22</v>
      </c>
      <c r="DJ132" s="603">
        <v>72.610000000000014</v>
      </c>
      <c r="DK132" s="603">
        <v>72.61</v>
      </c>
      <c r="DL132" s="603">
        <v>70.08</v>
      </c>
      <c r="DM132" s="603">
        <v>70.08</v>
      </c>
      <c r="DN132" s="603">
        <v>72.61</v>
      </c>
      <c r="DO132" s="603">
        <v>72.61</v>
      </c>
      <c r="DP132" s="603">
        <v>70.08</v>
      </c>
      <c r="DQ132" s="603">
        <v>72.61</v>
      </c>
      <c r="DR132" s="603">
        <v>72.61</v>
      </c>
      <c r="DS132" s="603">
        <v>72.61</v>
      </c>
      <c r="DT132" s="603">
        <v>70.08</v>
      </c>
      <c r="DU132" s="603">
        <v>70.08</v>
      </c>
      <c r="DV132" s="603">
        <v>90.46</v>
      </c>
      <c r="DW132" s="603">
        <v>87.96</v>
      </c>
      <c r="DX132" s="603">
        <v>90.46</v>
      </c>
      <c r="DY132" s="603">
        <v>90.46</v>
      </c>
      <c r="DZ132" s="603">
        <v>87.96</v>
      </c>
      <c r="EA132" s="603">
        <v>87.96</v>
      </c>
      <c r="EB132" s="603">
        <v>91.3</v>
      </c>
      <c r="EC132" s="603">
        <v>91.3</v>
      </c>
      <c r="ED132" s="603">
        <v>30.93</v>
      </c>
      <c r="EE132" s="603">
        <v>29.75</v>
      </c>
      <c r="EF132" s="603">
        <v>29.75</v>
      </c>
      <c r="EG132" s="603">
        <v>29.75</v>
      </c>
      <c r="EH132" s="603">
        <v>32.74</v>
      </c>
      <c r="EI132" s="603">
        <v>32.74</v>
      </c>
      <c r="EJ132" s="603">
        <v>70.67</v>
      </c>
      <c r="EK132" s="603">
        <v>70.67</v>
      </c>
      <c r="EL132" s="603">
        <v>70.67</v>
      </c>
      <c r="EM132" s="603">
        <v>73.63</v>
      </c>
      <c r="EN132" s="603">
        <v>69.23</v>
      </c>
      <c r="EO132" s="603">
        <v>69.23</v>
      </c>
      <c r="EP132" s="603">
        <v>69.510000000000005</v>
      </c>
      <c r="EQ132" s="603">
        <v>69.510000000000005</v>
      </c>
      <c r="ER132" s="603">
        <v>26.79</v>
      </c>
      <c r="ES132" s="603">
        <v>28.64</v>
      </c>
      <c r="ET132" s="603">
        <v>27.58</v>
      </c>
      <c r="EU132" s="603">
        <v>27.58</v>
      </c>
      <c r="EV132" s="603">
        <v>27.58</v>
      </c>
      <c r="EW132" s="603">
        <v>27.58</v>
      </c>
      <c r="EX132" s="603">
        <v>27.58</v>
      </c>
      <c r="EY132" s="603">
        <v>17.11</v>
      </c>
      <c r="EZ132" s="603">
        <v>51.58</v>
      </c>
      <c r="FA132" s="603">
        <v>51.58</v>
      </c>
      <c r="FB132" s="603">
        <v>51.58</v>
      </c>
      <c r="FC132" s="603">
        <v>51.58</v>
      </c>
      <c r="FD132" s="603">
        <v>15.01</v>
      </c>
      <c r="FE132" s="603">
        <v>15.01</v>
      </c>
      <c r="FF132" s="603">
        <v>15.01</v>
      </c>
      <c r="FG132" s="603">
        <v>15.01</v>
      </c>
      <c r="FH132" s="603">
        <v>15.01</v>
      </c>
      <c r="FI132" s="603">
        <v>15.01</v>
      </c>
      <c r="FJ132" s="603">
        <v>8.41</v>
      </c>
      <c r="FK132" s="603">
        <v>8.41</v>
      </c>
      <c r="FL132" s="593">
        <v>8.42</v>
      </c>
      <c r="FM132" s="593">
        <v>8.42</v>
      </c>
      <c r="FN132" s="593">
        <v>9.3000000000000007</v>
      </c>
      <c r="FO132" s="593">
        <v>9.3000000000000007</v>
      </c>
      <c r="FP132" s="593">
        <v>18.82</v>
      </c>
      <c r="FQ132" s="593">
        <v>18.82</v>
      </c>
      <c r="FR132" s="593">
        <v>18.82</v>
      </c>
      <c r="FS132" s="593">
        <v>18.82</v>
      </c>
      <c r="FT132" s="593">
        <v>58.4</v>
      </c>
      <c r="FU132" s="593">
        <v>58.4</v>
      </c>
      <c r="FV132" s="593">
        <v>58.4</v>
      </c>
      <c r="FW132" s="593">
        <v>58.4</v>
      </c>
      <c r="FX132" s="593">
        <v>58.4</v>
      </c>
      <c r="FY132" s="593">
        <v>58.4</v>
      </c>
      <c r="FZ132" s="593">
        <v>58.4</v>
      </c>
      <c r="GA132" s="593">
        <v>58.4</v>
      </c>
      <c r="GB132" s="593">
        <v>29.49</v>
      </c>
      <c r="GC132" s="593">
        <v>29.49</v>
      </c>
      <c r="GD132" s="593">
        <v>5.97</v>
      </c>
      <c r="GE132" s="593">
        <v>5.97</v>
      </c>
      <c r="GF132" s="593">
        <v>10.96</v>
      </c>
      <c r="GG132" s="593">
        <v>10.96</v>
      </c>
      <c r="GH132" s="593">
        <v>6.02</v>
      </c>
      <c r="GI132" s="593">
        <v>6.02</v>
      </c>
      <c r="GJ132" s="593">
        <v>5.82</v>
      </c>
      <c r="GK132" s="593">
        <v>5.82</v>
      </c>
      <c r="GL132" s="593">
        <v>5.82</v>
      </c>
      <c r="GM132" s="593">
        <v>5.82</v>
      </c>
      <c r="GN132" s="593">
        <v>3.97</v>
      </c>
      <c r="GO132" s="593">
        <v>3.97</v>
      </c>
      <c r="GP132" s="593">
        <v>1.88</v>
      </c>
      <c r="GQ132" s="593">
        <v>1.84</v>
      </c>
      <c r="GZ132" s="593">
        <v>22.65</v>
      </c>
      <c r="HA132" s="593">
        <v>22.65</v>
      </c>
      <c r="HB132" s="593">
        <v>63.04</v>
      </c>
      <c r="HC132" s="593">
        <v>63.04</v>
      </c>
      <c r="HD132" s="593">
        <v>63.04</v>
      </c>
      <c r="HE132" s="593">
        <v>63.04</v>
      </c>
      <c r="HF132" s="593">
        <v>65.680000000000007</v>
      </c>
      <c r="HG132" s="593">
        <v>65.680000000000007</v>
      </c>
      <c r="HH132" s="593">
        <v>65.680000000000007</v>
      </c>
      <c r="HI132" s="593">
        <v>65.680000000000007</v>
      </c>
      <c r="HJ132" s="593">
        <v>65.680000000000007</v>
      </c>
      <c r="HK132" s="593">
        <v>65.680000000000007</v>
      </c>
      <c r="HL132" s="593">
        <v>81.709999999999994</v>
      </c>
      <c r="HM132" s="593">
        <v>81.709999999999994</v>
      </c>
      <c r="HN132" s="593">
        <v>70.72</v>
      </c>
      <c r="HO132" s="593">
        <v>70.72</v>
      </c>
      <c r="HP132" s="593">
        <v>70.72</v>
      </c>
      <c r="HQ132" s="593">
        <v>70.72</v>
      </c>
      <c r="HR132" s="593">
        <v>78.98</v>
      </c>
      <c r="HS132" s="593">
        <v>78.98</v>
      </c>
      <c r="HT132" s="593">
        <v>78.98</v>
      </c>
      <c r="HU132" s="593">
        <v>78.98</v>
      </c>
      <c r="HX132" s="593">
        <v>20.59</v>
      </c>
      <c r="HY132" s="593">
        <v>20.59</v>
      </c>
      <c r="HZ132" s="593">
        <v>59.11</v>
      </c>
      <c r="IA132" s="593">
        <v>59.11</v>
      </c>
      <c r="IB132" s="593">
        <v>57.95</v>
      </c>
      <c r="IC132" s="593">
        <v>57.95</v>
      </c>
      <c r="ID132" s="593">
        <v>63.28</v>
      </c>
      <c r="IE132" s="593">
        <v>63.28</v>
      </c>
      <c r="IJ132" s="593">
        <v>60.31</v>
      </c>
      <c r="IK132" s="593">
        <v>60.31</v>
      </c>
      <c r="IL132" s="593">
        <v>124.42</v>
      </c>
      <c r="IM132" s="593">
        <v>124.42</v>
      </c>
      <c r="IN132" s="593">
        <v>130.54</v>
      </c>
      <c r="IO132" s="593">
        <v>130.54</v>
      </c>
      <c r="IP132" s="593">
        <v>130.54</v>
      </c>
      <c r="IQ132" s="593">
        <v>130.54</v>
      </c>
      <c r="IV132" s="593">
        <v>60.31</v>
      </c>
      <c r="IW132" s="593">
        <v>60.31</v>
      </c>
      <c r="IX132" s="593">
        <v>124.42</v>
      </c>
      <c r="IY132" s="593">
        <v>124.42</v>
      </c>
      <c r="IZ132" s="593">
        <v>130.54</v>
      </c>
      <c r="JA132" s="593">
        <v>130.54</v>
      </c>
      <c r="JB132" s="593">
        <v>130.54</v>
      </c>
      <c r="JC132" s="593">
        <v>130.54</v>
      </c>
      <c r="JH132" s="593">
        <v>47.55</v>
      </c>
      <c r="JI132" s="593">
        <v>47.55</v>
      </c>
      <c r="JJ132" s="593">
        <v>115.52</v>
      </c>
      <c r="JK132" s="593">
        <v>115.52</v>
      </c>
      <c r="JL132" s="593">
        <v>115.52</v>
      </c>
      <c r="JM132" s="593">
        <v>115.52</v>
      </c>
      <c r="JN132" s="593">
        <v>121.14</v>
      </c>
      <c r="JO132" s="593">
        <v>121.14</v>
      </c>
      <c r="JP132" s="593">
        <v>121.14</v>
      </c>
      <c r="JQ132" s="593">
        <v>121.14</v>
      </c>
      <c r="JT132" s="593">
        <v>12.66</v>
      </c>
      <c r="JU132" s="593">
        <v>12.66</v>
      </c>
      <c r="JV132" s="593">
        <v>12.66</v>
      </c>
      <c r="JW132" s="593">
        <v>12.66</v>
      </c>
      <c r="JX132" s="593">
        <v>12.66</v>
      </c>
      <c r="JY132" s="593">
        <v>12.66</v>
      </c>
      <c r="KF132" s="593">
        <v>5.74</v>
      </c>
      <c r="KG132" s="593">
        <v>5.74</v>
      </c>
      <c r="KH132" s="593">
        <v>4.32</v>
      </c>
      <c r="KI132" s="593">
        <v>4.32</v>
      </c>
      <c r="KJ132" s="593">
        <v>4.32</v>
      </c>
      <c r="KK132" s="593">
        <v>4.32</v>
      </c>
      <c r="KR132" s="593">
        <v>13.17</v>
      </c>
      <c r="KS132" s="593">
        <v>13.17</v>
      </c>
      <c r="KT132" s="593">
        <v>13.17</v>
      </c>
      <c r="KU132" s="593">
        <v>13.17</v>
      </c>
      <c r="KV132" s="593">
        <v>43.96</v>
      </c>
      <c r="KW132" s="593">
        <v>43.96</v>
      </c>
      <c r="LD132" s="593">
        <v>4.2300000000000004</v>
      </c>
      <c r="LE132" s="593">
        <v>4.2300000000000004</v>
      </c>
      <c r="LF132" s="593">
        <v>4.2300000000000004</v>
      </c>
      <c r="LG132" s="593">
        <v>4.2300000000000004</v>
      </c>
      <c r="LH132" s="593">
        <v>0.72</v>
      </c>
      <c r="LI132" s="593">
        <v>0.72</v>
      </c>
      <c r="LP132" s="593">
        <v>6.34</v>
      </c>
      <c r="LQ132" s="593">
        <v>6.34</v>
      </c>
      <c r="LR132" s="593">
        <v>6.34</v>
      </c>
      <c r="LS132" s="593">
        <v>6.34</v>
      </c>
      <c r="LT132" s="593">
        <v>3.02</v>
      </c>
      <c r="LU132" s="593">
        <v>3.02</v>
      </c>
      <c r="MB132" s="593">
        <v>6.46</v>
      </c>
      <c r="MC132" s="593">
        <v>6.98</v>
      </c>
      <c r="MD132" s="593">
        <v>2.98</v>
      </c>
      <c r="ME132" s="593">
        <v>2.98</v>
      </c>
      <c r="MF132" s="593">
        <v>2.93</v>
      </c>
      <c r="MG132" s="593">
        <v>2.93</v>
      </c>
      <c r="MH132" s="593">
        <v>3.65</v>
      </c>
      <c r="MI132" s="593">
        <v>3.65</v>
      </c>
      <c r="MJ132" s="593">
        <v>3.24</v>
      </c>
      <c r="MK132" s="593">
        <v>3.24</v>
      </c>
      <c r="ML132" s="593">
        <v>3.32</v>
      </c>
      <c r="MM132" s="593">
        <v>3.53</v>
      </c>
      <c r="MN132" s="593">
        <v>14.45</v>
      </c>
      <c r="MO132" s="593">
        <v>14.45</v>
      </c>
      <c r="MP132" s="593">
        <v>7.69</v>
      </c>
      <c r="MQ132" s="593">
        <v>7.69</v>
      </c>
      <c r="MR132" s="593">
        <v>9.27</v>
      </c>
      <c r="MS132" s="593">
        <v>9.27</v>
      </c>
      <c r="MT132" s="593">
        <v>52.9</v>
      </c>
      <c r="MU132" s="593">
        <v>52.9</v>
      </c>
      <c r="MV132" s="593">
        <v>52.9</v>
      </c>
      <c r="MW132" s="593">
        <v>52.9</v>
      </c>
      <c r="MX132" s="593">
        <v>52.9</v>
      </c>
      <c r="MY132" s="593">
        <v>52.9</v>
      </c>
      <c r="MZ132" s="593">
        <v>23.47</v>
      </c>
      <c r="NA132" s="593">
        <v>23.47</v>
      </c>
      <c r="NB132" s="593">
        <v>72.010000000000005</v>
      </c>
      <c r="NC132" s="593">
        <v>72.010000000000005</v>
      </c>
      <c r="ND132" s="593">
        <v>68.94</v>
      </c>
      <c r="NE132" s="593">
        <v>68.94</v>
      </c>
      <c r="NF132" s="604">
        <f t="shared" si="16"/>
        <v>70.474999999999994</v>
      </c>
      <c r="NG132" s="604">
        <f t="shared" si="16"/>
        <v>70.474999999999994</v>
      </c>
      <c r="NH132" s="593">
        <v>74.599999999999994</v>
      </c>
      <c r="NI132" s="593">
        <v>74.599999999999994</v>
      </c>
      <c r="NL132" s="593">
        <v>19.38</v>
      </c>
      <c r="NM132" s="593">
        <v>19.38</v>
      </c>
      <c r="NN132" s="593">
        <v>56.27</v>
      </c>
      <c r="NO132" s="593">
        <v>56.27</v>
      </c>
      <c r="NP132" s="593">
        <v>56.27</v>
      </c>
      <c r="NQ132" s="593">
        <v>56.27</v>
      </c>
      <c r="NR132" s="593">
        <v>55.01</v>
      </c>
      <c r="NS132" s="593">
        <v>55.01</v>
      </c>
      <c r="NT132" s="593">
        <v>56.8</v>
      </c>
      <c r="NU132" s="593">
        <v>56.8</v>
      </c>
      <c r="NX132" s="593">
        <v>43</v>
      </c>
      <c r="NY132" s="593">
        <v>43</v>
      </c>
      <c r="NZ132" s="593">
        <v>76.06</v>
      </c>
      <c r="OA132" s="593">
        <v>76.06</v>
      </c>
      <c r="OB132" s="593">
        <v>76.06</v>
      </c>
      <c r="OC132" s="593">
        <v>76.06</v>
      </c>
      <c r="OD132" s="593">
        <v>77.37</v>
      </c>
      <c r="OE132" s="593">
        <v>77.37</v>
      </c>
      <c r="OJ132" s="593">
        <v>31.36</v>
      </c>
      <c r="OK132" s="593">
        <v>31.36</v>
      </c>
      <c r="OL132" s="593">
        <v>78.260000000000005</v>
      </c>
      <c r="OM132" s="593">
        <v>78.260000000000005</v>
      </c>
      <c r="ON132" s="593">
        <v>78.260000000000005</v>
      </c>
      <c r="OO132" s="593">
        <v>78.260000000000005</v>
      </c>
      <c r="OP132" s="593">
        <v>33.9</v>
      </c>
      <c r="OQ132" s="593">
        <v>33.9</v>
      </c>
      <c r="OR132" s="593">
        <v>64.81</v>
      </c>
      <c r="OS132" s="593">
        <v>64.81</v>
      </c>
      <c r="OV132" s="593">
        <v>14.72</v>
      </c>
      <c r="OW132" s="593">
        <v>14.72</v>
      </c>
      <c r="OX132" s="593">
        <v>8.0299999999999994</v>
      </c>
      <c r="OY132" s="593">
        <v>8.0299999999999994</v>
      </c>
      <c r="OZ132" s="593">
        <v>7.73</v>
      </c>
      <c r="PA132" s="593">
        <v>7.73</v>
      </c>
      <c r="PB132" s="593">
        <v>7.6</v>
      </c>
      <c r="PC132" s="593">
        <v>7.6</v>
      </c>
      <c r="PD132" s="593">
        <v>51.75</v>
      </c>
      <c r="PE132" s="593">
        <v>51.75</v>
      </c>
      <c r="PH132" s="593">
        <v>16.940000000000001</v>
      </c>
      <c r="PI132" s="593">
        <v>16.940000000000001</v>
      </c>
      <c r="PJ132" s="593">
        <v>9.83</v>
      </c>
      <c r="PK132" s="593">
        <v>9.83</v>
      </c>
      <c r="PL132" s="593">
        <v>9.83</v>
      </c>
      <c r="PM132" s="593">
        <v>9.31</v>
      </c>
      <c r="PN132" s="593">
        <v>9.31</v>
      </c>
      <c r="PO132" s="593">
        <v>9.31</v>
      </c>
      <c r="PP132" s="593">
        <v>58.09</v>
      </c>
      <c r="PQ132" s="593">
        <v>58.09</v>
      </c>
      <c r="PT132" s="593">
        <v>11.9</v>
      </c>
      <c r="PU132" s="593">
        <v>11.9</v>
      </c>
      <c r="PV132" s="593">
        <v>4.24</v>
      </c>
      <c r="PW132" s="593">
        <v>4.24</v>
      </c>
      <c r="PX132" s="593">
        <v>5.24</v>
      </c>
      <c r="PY132" s="593">
        <v>5.24</v>
      </c>
      <c r="PZ132" s="593">
        <v>5.24</v>
      </c>
      <c r="QA132" s="593">
        <v>5.24</v>
      </c>
      <c r="QB132" s="593">
        <v>5.24</v>
      </c>
      <c r="QC132" s="593">
        <v>5.24</v>
      </c>
      <c r="QD132" s="593">
        <v>5.12</v>
      </c>
      <c r="QE132" s="593">
        <v>5.12</v>
      </c>
      <c r="QF132" s="593">
        <v>3.56</v>
      </c>
      <c r="QG132" s="593">
        <v>3.56</v>
      </c>
      <c r="QH132" s="593">
        <v>1.29</v>
      </c>
      <c r="QI132" s="593">
        <v>1.29</v>
      </c>
      <c r="QJ132" s="593">
        <v>1.54</v>
      </c>
      <c r="QK132" s="593">
        <v>1.54</v>
      </c>
      <c r="QL132" s="593">
        <v>1.54</v>
      </c>
      <c r="QM132" s="593">
        <v>1.54</v>
      </c>
      <c r="QN132" s="593">
        <v>1.54</v>
      </c>
      <c r="QO132" s="593">
        <v>1.54</v>
      </c>
      <c r="QP132" s="593">
        <v>1.54</v>
      </c>
      <c r="QQ132" s="593">
        <v>1.54</v>
      </c>
      <c r="QR132" s="593">
        <v>4.16</v>
      </c>
      <c r="QS132" s="593">
        <v>4.16</v>
      </c>
      <c r="QT132" s="593">
        <v>1.48</v>
      </c>
      <c r="QU132" s="593">
        <v>1.48</v>
      </c>
      <c r="QV132" s="593">
        <v>1.78</v>
      </c>
      <c r="QW132" s="593">
        <v>1.78</v>
      </c>
      <c r="QX132" s="593">
        <v>1.78</v>
      </c>
      <c r="QY132" s="593">
        <v>1.78</v>
      </c>
      <c r="QZ132" s="593">
        <v>1.78</v>
      </c>
      <c r="RA132" s="593">
        <v>1.78</v>
      </c>
      <c r="RB132" s="593">
        <v>1.77</v>
      </c>
      <c r="RC132" s="593">
        <v>1.77</v>
      </c>
      <c r="RD132" s="593">
        <v>6.42</v>
      </c>
      <c r="RE132" s="593">
        <v>6.42</v>
      </c>
      <c r="RF132" s="593">
        <v>2.2200000000000002</v>
      </c>
      <c r="RG132" s="593">
        <v>2.2200000000000002</v>
      </c>
      <c r="RH132" s="593">
        <v>2.72</v>
      </c>
      <c r="RI132" s="593">
        <v>2.72</v>
      </c>
      <c r="RJ132" s="593">
        <v>2.72</v>
      </c>
      <c r="RK132" s="593">
        <v>2.72</v>
      </c>
      <c r="RL132" s="593">
        <v>2.72</v>
      </c>
      <c r="RM132" s="593">
        <v>2.72</v>
      </c>
      <c r="RN132" s="593">
        <v>2.7</v>
      </c>
      <c r="RO132" s="593">
        <v>2.7</v>
      </c>
      <c r="RP132" s="593">
        <v>16.61</v>
      </c>
      <c r="RQ132" s="593">
        <v>16.61</v>
      </c>
      <c r="RR132" s="593">
        <v>6.22</v>
      </c>
      <c r="RS132" s="593">
        <v>6.22</v>
      </c>
      <c r="RT132" s="593">
        <v>7.7</v>
      </c>
      <c r="RU132" s="593">
        <v>7.7</v>
      </c>
      <c r="RV132" s="593">
        <v>7.7</v>
      </c>
      <c r="RW132" s="593">
        <v>7.7</v>
      </c>
      <c r="RX132" s="593">
        <v>7.7</v>
      </c>
      <c r="RY132" s="593">
        <v>7.7</v>
      </c>
      <c r="RZ132" s="593">
        <v>7.45</v>
      </c>
      <c r="SA132" s="593">
        <v>7.45</v>
      </c>
      <c r="SB132" s="593">
        <v>8.83</v>
      </c>
      <c r="SC132" s="593">
        <v>8.83</v>
      </c>
      <c r="SD132" s="593">
        <v>3.07</v>
      </c>
      <c r="SE132" s="593">
        <v>3.07</v>
      </c>
      <c r="SF132" s="593">
        <v>3.79</v>
      </c>
      <c r="SG132" s="593">
        <v>3.79</v>
      </c>
      <c r="SH132" s="593">
        <v>3.79</v>
      </c>
      <c r="SI132" s="593">
        <v>3.79</v>
      </c>
      <c r="SJ132" s="593">
        <v>3.79</v>
      </c>
      <c r="SK132" s="593">
        <v>3.79</v>
      </c>
      <c r="SL132" s="593">
        <v>3.73</v>
      </c>
      <c r="SM132" s="593">
        <v>3.73</v>
      </c>
      <c r="SN132" s="593">
        <v>7.46</v>
      </c>
      <c r="SO132" s="593">
        <v>7.46</v>
      </c>
      <c r="SZ132" s="593">
        <v>8.15</v>
      </c>
      <c r="TA132" s="593">
        <v>8.15</v>
      </c>
      <c r="TX132" s="593">
        <v>5.26</v>
      </c>
      <c r="TY132" s="600">
        <v>5.26</v>
      </c>
    </row>
    <row r="133" spans="1:545" s="593" customFormat="1" x14ac:dyDescent="0.15">
      <c r="A133" s="602">
        <v>17</v>
      </c>
      <c r="B133" s="603">
        <v>20.03</v>
      </c>
      <c r="C133" s="603">
        <v>20.03</v>
      </c>
      <c r="D133" s="603">
        <v>21.72</v>
      </c>
      <c r="E133" s="603">
        <v>21.72</v>
      </c>
      <c r="F133" s="603">
        <v>65.97</v>
      </c>
      <c r="G133" s="603">
        <v>65.97</v>
      </c>
      <c r="H133" s="603">
        <v>57.85</v>
      </c>
      <c r="I133" s="603">
        <v>57.85</v>
      </c>
      <c r="J133" s="603">
        <v>74.91</v>
      </c>
      <c r="K133" s="603">
        <v>74.91</v>
      </c>
      <c r="L133" s="603"/>
      <c r="M133" s="603"/>
      <c r="N133" s="603"/>
      <c r="O133" s="603"/>
      <c r="P133" s="603"/>
      <c r="Q133" s="603"/>
      <c r="R133" s="603"/>
      <c r="S133" s="603"/>
      <c r="T133" s="603"/>
      <c r="U133" s="603"/>
      <c r="V133" s="603"/>
      <c r="W133" s="603"/>
      <c r="X133" s="603"/>
      <c r="Y133" s="603"/>
      <c r="Z133" s="603">
        <v>4.1399999999999997</v>
      </c>
      <c r="AA133" s="603"/>
      <c r="AB133" s="603"/>
      <c r="AC133" s="603"/>
      <c r="AD133" s="603"/>
      <c r="AE133" s="603"/>
      <c r="AF133" s="603"/>
      <c r="AG133" s="603"/>
      <c r="AH133" s="603"/>
      <c r="AI133" s="603"/>
      <c r="AJ133" s="603"/>
      <c r="AK133" s="603"/>
      <c r="AL133" s="603">
        <v>9.43</v>
      </c>
      <c r="AM133" s="603">
        <v>9.43</v>
      </c>
      <c r="AN133" s="603"/>
      <c r="AO133" s="603"/>
      <c r="AP133" s="603"/>
      <c r="AQ133" s="603"/>
      <c r="AR133" s="603"/>
      <c r="AS133" s="603"/>
      <c r="AT133" s="603"/>
      <c r="AU133" s="603"/>
      <c r="AV133" s="603"/>
      <c r="AW133" s="603"/>
      <c r="AX133" s="603">
        <v>10.72</v>
      </c>
      <c r="AY133" s="603">
        <v>10.72</v>
      </c>
      <c r="AZ133" s="603"/>
      <c r="BA133" s="603"/>
      <c r="BB133" s="603"/>
      <c r="BC133" s="603"/>
      <c r="BD133" s="603"/>
      <c r="BE133" s="603"/>
      <c r="BF133" s="603"/>
      <c r="BG133" s="603"/>
      <c r="BH133" s="603"/>
      <c r="BI133" s="603"/>
      <c r="BJ133" s="603">
        <v>5.87</v>
      </c>
      <c r="BK133" s="603"/>
      <c r="BL133" s="603"/>
      <c r="BM133" s="603"/>
      <c r="BN133" s="603"/>
      <c r="BO133" s="603"/>
      <c r="BP133" s="603"/>
      <c r="BQ133" s="603"/>
      <c r="BR133" s="603"/>
      <c r="BS133" s="603"/>
      <c r="BT133" s="603"/>
      <c r="BU133" s="603"/>
      <c r="BV133" s="603">
        <v>1.75</v>
      </c>
      <c r="BW133" s="603"/>
      <c r="BX133" s="603"/>
      <c r="BY133" s="603"/>
      <c r="BZ133" s="603"/>
      <c r="CA133" s="603"/>
      <c r="CB133" s="603"/>
      <c r="CC133" s="603"/>
      <c r="CD133" s="603"/>
      <c r="CE133" s="603"/>
      <c r="CF133" s="603"/>
      <c r="CG133" s="603"/>
      <c r="CH133" s="603">
        <v>5.23</v>
      </c>
      <c r="CI133" s="603">
        <v>5.23</v>
      </c>
      <c r="CJ133" s="603"/>
      <c r="CK133" s="603"/>
      <c r="CL133" s="603"/>
      <c r="CM133" s="603"/>
      <c r="CN133" s="603"/>
      <c r="CO133" s="603"/>
      <c r="CP133" s="603"/>
      <c r="CQ133" s="603"/>
      <c r="CR133" s="603"/>
      <c r="CS133" s="603"/>
      <c r="CT133" s="603"/>
      <c r="CU133" s="603"/>
      <c r="CV133" s="603"/>
      <c r="CW133" s="603"/>
      <c r="CX133" s="603"/>
      <c r="CY133" s="603"/>
      <c r="CZ133" s="603"/>
      <c r="DA133" s="603"/>
      <c r="DB133" s="603"/>
      <c r="DC133" s="603"/>
      <c r="DD133" s="603"/>
      <c r="DE133" s="603"/>
      <c r="DF133" s="603">
        <v>62.22</v>
      </c>
      <c r="DG133" s="603">
        <v>62.22</v>
      </c>
      <c r="DH133" s="603">
        <v>65.11</v>
      </c>
      <c r="DI133" s="603">
        <v>62.22</v>
      </c>
      <c r="DJ133" s="603">
        <v>80.030000000000015</v>
      </c>
      <c r="DK133" s="603">
        <v>80.03</v>
      </c>
      <c r="DL133" s="603">
        <v>77.23</v>
      </c>
      <c r="DM133" s="603">
        <v>77.23</v>
      </c>
      <c r="DN133" s="603">
        <v>80.03</v>
      </c>
      <c r="DO133" s="603">
        <v>80.03</v>
      </c>
      <c r="DP133" s="603">
        <v>77.23</v>
      </c>
      <c r="DQ133" s="603">
        <v>80.03</v>
      </c>
      <c r="DR133" s="603">
        <v>80.03</v>
      </c>
      <c r="DS133" s="603">
        <v>80.03</v>
      </c>
      <c r="DT133" s="603">
        <v>77.23</v>
      </c>
      <c r="DU133" s="603">
        <v>77.23</v>
      </c>
      <c r="DV133" s="603">
        <v>98.42</v>
      </c>
      <c r="DW133" s="603">
        <v>95.69</v>
      </c>
      <c r="DX133" s="603">
        <v>98.42</v>
      </c>
      <c r="DY133" s="603">
        <v>98.42</v>
      </c>
      <c r="DZ133" s="603">
        <v>95.69</v>
      </c>
      <c r="EA133" s="603">
        <v>95.69</v>
      </c>
      <c r="EB133" s="603">
        <v>98.9</v>
      </c>
      <c r="EC133" s="603">
        <v>98.9</v>
      </c>
      <c r="ED133" s="603">
        <v>33.04</v>
      </c>
      <c r="EE133" s="603">
        <v>31.79</v>
      </c>
      <c r="EF133" s="603">
        <v>31.79</v>
      </c>
      <c r="EG133" s="603">
        <v>31.79</v>
      </c>
      <c r="EH133" s="603">
        <v>34.61</v>
      </c>
      <c r="EI133" s="603">
        <v>34.61</v>
      </c>
      <c r="EJ133" s="603">
        <v>76.83</v>
      </c>
      <c r="EK133" s="603">
        <v>76.83</v>
      </c>
      <c r="EL133" s="603">
        <v>76.83</v>
      </c>
      <c r="EM133" s="603">
        <v>79.92</v>
      </c>
      <c r="EN133" s="603">
        <v>75.53</v>
      </c>
      <c r="EO133" s="603">
        <v>75.53</v>
      </c>
      <c r="EP133" s="603">
        <v>75.81</v>
      </c>
      <c r="EQ133" s="603">
        <v>75.81</v>
      </c>
      <c r="ER133" s="603">
        <v>28.62</v>
      </c>
      <c r="ES133" s="603">
        <v>30.37</v>
      </c>
      <c r="ET133" s="603">
        <v>29.35</v>
      </c>
      <c r="EU133" s="603">
        <v>29.35</v>
      </c>
      <c r="EV133" s="603">
        <v>29.35</v>
      </c>
      <c r="EW133" s="603">
        <v>29.35</v>
      </c>
      <c r="EX133" s="603">
        <v>29.35</v>
      </c>
      <c r="EY133" s="603">
        <v>18.760000000000002</v>
      </c>
      <c r="EZ133" s="603">
        <v>56.82</v>
      </c>
      <c r="FA133" s="603">
        <v>56.82</v>
      </c>
      <c r="FB133" s="603">
        <v>56.82</v>
      </c>
      <c r="FC133" s="603">
        <v>56.82</v>
      </c>
      <c r="FD133" s="603">
        <v>16.02</v>
      </c>
      <c r="FE133" s="603">
        <v>16.02</v>
      </c>
      <c r="FF133" s="603">
        <v>16.02</v>
      </c>
      <c r="FG133" s="603">
        <v>16.02</v>
      </c>
      <c r="FH133" s="603">
        <v>16.02</v>
      </c>
      <c r="FI133" s="603">
        <v>16.02</v>
      </c>
      <c r="FJ133" s="603">
        <v>9.3000000000000007</v>
      </c>
      <c r="FK133" s="603">
        <v>9.3000000000000007</v>
      </c>
      <c r="FL133" s="593">
        <v>9.3000000000000007</v>
      </c>
      <c r="FM133" s="593">
        <v>9.3000000000000007</v>
      </c>
      <c r="FN133" s="593">
        <v>10.16</v>
      </c>
      <c r="FO133" s="593">
        <v>10.16</v>
      </c>
      <c r="FP133" s="593">
        <v>20.09</v>
      </c>
      <c r="FQ133" s="593">
        <v>20.09</v>
      </c>
      <c r="FR133" s="593">
        <v>20.09</v>
      </c>
      <c r="FS133" s="593">
        <v>20.09</v>
      </c>
      <c r="FT133" s="593">
        <v>63.74</v>
      </c>
      <c r="FU133" s="593">
        <v>63.74</v>
      </c>
      <c r="FV133" s="593">
        <v>63.74</v>
      </c>
      <c r="FW133" s="593">
        <v>63.74</v>
      </c>
      <c r="FX133" s="593">
        <v>63.74</v>
      </c>
      <c r="FY133" s="593">
        <v>63.74</v>
      </c>
      <c r="FZ133" s="593">
        <v>63.74</v>
      </c>
      <c r="GA133" s="593">
        <v>63.74</v>
      </c>
      <c r="GB133" s="593">
        <v>32.17</v>
      </c>
      <c r="GC133" s="593">
        <v>32.17</v>
      </c>
      <c r="GD133" s="593">
        <v>6.63</v>
      </c>
      <c r="GE133" s="593">
        <v>6.63</v>
      </c>
      <c r="GF133" s="593">
        <v>11.7</v>
      </c>
      <c r="GG133" s="593">
        <v>11.7</v>
      </c>
      <c r="GH133" s="593">
        <v>6.69</v>
      </c>
      <c r="GI133" s="593">
        <v>6.69</v>
      </c>
      <c r="GJ133" s="593">
        <v>6.48</v>
      </c>
      <c r="GK133" s="593">
        <v>6.48</v>
      </c>
      <c r="GL133" s="593">
        <v>6.48</v>
      </c>
      <c r="GM133" s="593">
        <v>6.48</v>
      </c>
      <c r="GN133" s="593">
        <v>4.2300000000000004</v>
      </c>
      <c r="GO133" s="593">
        <v>4.2300000000000004</v>
      </c>
      <c r="GP133" s="593">
        <v>2.09</v>
      </c>
      <c r="GQ133" s="593">
        <v>2.04</v>
      </c>
      <c r="GZ133" s="593">
        <v>24.2</v>
      </c>
      <c r="HA133" s="593">
        <v>24.2</v>
      </c>
      <c r="HB133" s="593">
        <v>67.819999999999993</v>
      </c>
      <c r="HC133" s="593">
        <v>67.819999999999993</v>
      </c>
      <c r="HD133" s="593">
        <v>67.819999999999993</v>
      </c>
      <c r="HE133" s="593">
        <v>67.819999999999993</v>
      </c>
      <c r="HF133" s="593">
        <v>71.900000000000006</v>
      </c>
      <c r="HG133" s="593">
        <v>71.900000000000006</v>
      </c>
      <c r="HH133" s="593">
        <v>71.900000000000006</v>
      </c>
      <c r="HI133" s="593">
        <v>71.900000000000006</v>
      </c>
      <c r="HJ133" s="593">
        <v>71.900000000000006</v>
      </c>
      <c r="HK133" s="593">
        <v>71.900000000000006</v>
      </c>
      <c r="HL133" s="593">
        <v>89.45</v>
      </c>
      <c r="HM133" s="593">
        <v>89.45</v>
      </c>
      <c r="HN133" s="593">
        <v>77.62</v>
      </c>
      <c r="HO133" s="593">
        <v>77.62</v>
      </c>
      <c r="HP133" s="593">
        <v>77.62</v>
      </c>
      <c r="HQ133" s="593">
        <v>77.62</v>
      </c>
      <c r="HR133" s="593">
        <v>86.05</v>
      </c>
      <c r="HS133" s="593">
        <v>86.05</v>
      </c>
      <c r="HT133" s="593">
        <v>86.05</v>
      </c>
      <c r="HU133" s="593">
        <v>86.05</v>
      </c>
      <c r="HX133" s="593">
        <v>21.99</v>
      </c>
      <c r="HY133" s="593">
        <v>21.99</v>
      </c>
      <c r="HZ133" s="593">
        <v>63.7</v>
      </c>
      <c r="IA133" s="593">
        <v>63.7</v>
      </c>
      <c r="IB133" s="593">
        <v>62.7</v>
      </c>
      <c r="IC133" s="593">
        <v>62.7</v>
      </c>
      <c r="ID133" s="593">
        <v>69.400000000000006</v>
      </c>
      <c r="IE133" s="593">
        <v>69.400000000000006</v>
      </c>
      <c r="IJ133" s="593">
        <v>63.25</v>
      </c>
      <c r="IK133" s="593">
        <v>63.25</v>
      </c>
      <c r="IL133" s="593">
        <v>130.84</v>
      </c>
      <c r="IM133" s="593">
        <v>130.84</v>
      </c>
      <c r="IN133" s="593">
        <v>139.38999999999999</v>
      </c>
      <c r="IO133" s="593">
        <v>139.38999999999999</v>
      </c>
      <c r="IP133" s="593">
        <v>139.38999999999999</v>
      </c>
      <c r="IQ133" s="593">
        <v>139.38999999999999</v>
      </c>
      <c r="IV133" s="593">
        <v>63.25</v>
      </c>
      <c r="IW133" s="593">
        <v>63.25</v>
      </c>
      <c r="IX133" s="593">
        <v>130.84</v>
      </c>
      <c r="IY133" s="593">
        <v>130.84</v>
      </c>
      <c r="IZ133" s="593">
        <v>139.38999999999999</v>
      </c>
      <c r="JA133" s="593">
        <v>139.38999999999999</v>
      </c>
      <c r="JB133" s="593">
        <v>139.38999999999999</v>
      </c>
      <c r="JC133" s="593">
        <v>139.38999999999999</v>
      </c>
      <c r="JH133" s="593">
        <v>50.81</v>
      </c>
      <c r="JI133" s="593">
        <v>50.81</v>
      </c>
      <c r="JJ133" s="593">
        <v>121.83</v>
      </c>
      <c r="JK133" s="593">
        <v>121.83</v>
      </c>
      <c r="JL133" s="593">
        <v>121.83</v>
      </c>
      <c r="JM133" s="593">
        <v>121.83</v>
      </c>
      <c r="JN133" s="593">
        <v>129.75</v>
      </c>
      <c r="JO133" s="593">
        <v>129.75</v>
      </c>
      <c r="JP133" s="593">
        <v>129.75</v>
      </c>
      <c r="JQ133" s="593">
        <v>129.75</v>
      </c>
      <c r="JT133" s="593">
        <v>13.52</v>
      </c>
      <c r="JU133" s="593">
        <v>13.52</v>
      </c>
      <c r="JV133" s="593">
        <v>13.52</v>
      </c>
      <c r="JW133" s="593">
        <v>13.52</v>
      </c>
      <c r="JX133" s="593">
        <v>13.52</v>
      </c>
      <c r="JY133" s="593">
        <v>13.52</v>
      </c>
      <c r="KF133" s="593">
        <v>6.12</v>
      </c>
      <c r="KG133" s="593">
        <v>6.12</v>
      </c>
      <c r="KH133" s="593">
        <v>4.7</v>
      </c>
      <c r="KI133" s="593">
        <v>4.7</v>
      </c>
      <c r="KJ133" s="593">
        <v>4.7</v>
      </c>
      <c r="KK133" s="593">
        <v>4.7</v>
      </c>
      <c r="KR133" s="593">
        <v>14.06</v>
      </c>
      <c r="KS133" s="593">
        <v>14.06</v>
      </c>
      <c r="KT133" s="593">
        <v>14.06</v>
      </c>
      <c r="KU133" s="593">
        <v>14.06</v>
      </c>
      <c r="KV133" s="593">
        <v>48.73</v>
      </c>
      <c r="KW133" s="593">
        <v>48.73</v>
      </c>
      <c r="LD133" s="593">
        <v>4.66</v>
      </c>
      <c r="LE133" s="593">
        <v>4.66</v>
      </c>
      <c r="LF133" s="593">
        <v>4.66</v>
      </c>
      <c r="LG133" s="593">
        <v>4.66</v>
      </c>
      <c r="LH133" s="593">
        <v>0.79</v>
      </c>
      <c r="LI133" s="593">
        <v>0.79</v>
      </c>
      <c r="LP133" s="593">
        <v>6.75</v>
      </c>
      <c r="LQ133" s="593">
        <v>6.75</v>
      </c>
      <c r="LR133" s="593">
        <v>6.75</v>
      </c>
      <c r="LS133" s="593">
        <v>6.75</v>
      </c>
      <c r="LT133" s="593">
        <v>3.36</v>
      </c>
      <c r="LU133" s="593">
        <v>3.36</v>
      </c>
      <c r="MB133" s="593">
        <v>6.73</v>
      </c>
      <c r="MC133" s="593">
        <v>7.23</v>
      </c>
      <c r="MD133" s="593">
        <v>3.19</v>
      </c>
      <c r="ME133" s="593">
        <v>3.19</v>
      </c>
      <c r="MF133" s="593">
        <v>3.14</v>
      </c>
      <c r="MG133" s="593">
        <v>3.14</v>
      </c>
      <c r="MH133" s="593">
        <v>3.87</v>
      </c>
      <c r="MI133" s="593">
        <v>3.87</v>
      </c>
      <c r="MJ133" s="593">
        <v>3.45</v>
      </c>
      <c r="MK133" s="593">
        <v>3.45</v>
      </c>
      <c r="ML133" s="593">
        <v>3.54</v>
      </c>
      <c r="MM133" s="593">
        <v>3.74</v>
      </c>
      <c r="MN133" s="593">
        <v>15.38</v>
      </c>
      <c r="MO133" s="593">
        <v>15.38</v>
      </c>
      <c r="MP133" s="593">
        <v>8.4700000000000006</v>
      </c>
      <c r="MQ133" s="593">
        <v>8.4700000000000006</v>
      </c>
      <c r="MR133" s="593">
        <v>10.09</v>
      </c>
      <c r="MS133" s="593">
        <v>10.09</v>
      </c>
      <c r="MT133" s="593">
        <v>58.12</v>
      </c>
      <c r="MU133" s="593">
        <v>58.12</v>
      </c>
      <c r="MV133" s="593">
        <v>58.12</v>
      </c>
      <c r="MW133" s="593">
        <v>58.12</v>
      </c>
      <c r="MX133" s="593">
        <v>58.12</v>
      </c>
      <c r="MY133" s="593">
        <v>58.12</v>
      </c>
      <c r="MZ133" s="593">
        <v>24.9</v>
      </c>
      <c r="NA133" s="593">
        <v>24.9</v>
      </c>
      <c r="NB133" s="593">
        <v>78.22</v>
      </c>
      <c r="NC133" s="593">
        <v>78.22</v>
      </c>
      <c r="ND133" s="593">
        <v>75.02</v>
      </c>
      <c r="NE133" s="593">
        <v>75.02</v>
      </c>
      <c r="NF133" s="604">
        <f t="shared" si="16"/>
        <v>76.62</v>
      </c>
      <c r="NG133" s="604">
        <f t="shared" si="16"/>
        <v>76.62</v>
      </c>
      <c r="NH133" s="593">
        <v>80.77</v>
      </c>
      <c r="NI133" s="593">
        <v>80.77</v>
      </c>
      <c r="NL133" s="593">
        <v>20.5</v>
      </c>
      <c r="NM133" s="593">
        <v>20.5</v>
      </c>
      <c r="NN133" s="593">
        <v>61.02</v>
      </c>
      <c r="NO133" s="593">
        <v>61.02</v>
      </c>
      <c r="NP133" s="593">
        <v>61.02</v>
      </c>
      <c r="NQ133" s="593">
        <v>61.02</v>
      </c>
      <c r="NR133" s="593">
        <v>59.75</v>
      </c>
      <c r="NS133" s="593">
        <v>59.75</v>
      </c>
      <c r="NT133" s="593">
        <v>61.57</v>
      </c>
      <c r="NU133" s="593">
        <v>61.57</v>
      </c>
      <c r="NX133" s="593">
        <v>46.36</v>
      </c>
      <c r="NY133" s="593">
        <v>46.36</v>
      </c>
      <c r="NZ133" s="593">
        <v>82.7</v>
      </c>
      <c r="OA133" s="593">
        <v>82.7</v>
      </c>
      <c r="OB133" s="593">
        <v>82.7</v>
      </c>
      <c r="OC133" s="593">
        <v>82.7</v>
      </c>
      <c r="OD133" s="593">
        <v>84.01</v>
      </c>
      <c r="OE133" s="593">
        <v>84.01</v>
      </c>
      <c r="OJ133" s="593">
        <v>33.659999999999997</v>
      </c>
      <c r="OK133" s="593">
        <v>33.659999999999997</v>
      </c>
      <c r="OL133" s="593">
        <v>83.11</v>
      </c>
      <c r="OM133" s="593">
        <v>83.11</v>
      </c>
      <c r="ON133" s="593">
        <v>83.11</v>
      </c>
      <c r="OO133" s="593">
        <v>83.11</v>
      </c>
      <c r="OP133" s="593">
        <v>39.17</v>
      </c>
      <c r="OQ133" s="593">
        <v>39.17</v>
      </c>
      <c r="OR133" s="593">
        <v>71.16</v>
      </c>
      <c r="OS133" s="593">
        <v>71.16</v>
      </c>
      <c r="OV133" s="593">
        <v>15.89</v>
      </c>
      <c r="OW133" s="593">
        <v>15.89</v>
      </c>
      <c r="OX133" s="593">
        <v>9.01</v>
      </c>
      <c r="OY133" s="593">
        <v>9.01</v>
      </c>
      <c r="OZ133" s="593">
        <v>8.69</v>
      </c>
      <c r="PA133" s="593">
        <v>8.69</v>
      </c>
      <c r="PB133" s="593">
        <v>8.5500000000000007</v>
      </c>
      <c r="PC133" s="593">
        <v>8.5500000000000007</v>
      </c>
      <c r="PD133" s="593">
        <v>57.93</v>
      </c>
      <c r="PE133" s="593">
        <v>57.93</v>
      </c>
      <c r="PH133" s="593">
        <v>18.190000000000001</v>
      </c>
      <c r="PI133" s="593">
        <v>18.190000000000001</v>
      </c>
      <c r="PJ133" s="593">
        <v>10.82</v>
      </c>
      <c r="PK133" s="593">
        <v>10.82</v>
      </c>
      <c r="PL133" s="593">
        <v>10.82</v>
      </c>
      <c r="PM133" s="593">
        <v>10.26</v>
      </c>
      <c r="PN133" s="593">
        <v>10.26</v>
      </c>
      <c r="PO133" s="593">
        <v>10.26</v>
      </c>
      <c r="PP133" s="593">
        <v>63.76</v>
      </c>
      <c r="PQ133" s="593">
        <v>63.76</v>
      </c>
      <c r="PT133" s="593">
        <v>12.7</v>
      </c>
      <c r="PU133" s="593">
        <v>12.7</v>
      </c>
      <c r="PV133" s="593">
        <v>4.82</v>
      </c>
      <c r="PW133" s="593">
        <v>4.82</v>
      </c>
      <c r="PX133" s="593">
        <v>5.85</v>
      </c>
      <c r="PY133" s="593">
        <v>5.85</v>
      </c>
      <c r="PZ133" s="593">
        <v>5.85</v>
      </c>
      <c r="QA133" s="593">
        <v>5.85</v>
      </c>
      <c r="QB133" s="593">
        <v>5.85</v>
      </c>
      <c r="QC133" s="593">
        <v>5.85</v>
      </c>
      <c r="QD133" s="593">
        <v>5.74</v>
      </c>
      <c r="QE133" s="593">
        <v>5.74</v>
      </c>
      <c r="QF133" s="593">
        <v>3.78</v>
      </c>
      <c r="QG133" s="593">
        <v>3.78</v>
      </c>
      <c r="QH133" s="593">
        <v>1.44</v>
      </c>
      <c r="QI133" s="593">
        <v>1.44</v>
      </c>
      <c r="QJ133" s="593">
        <v>1.7</v>
      </c>
      <c r="QK133" s="593">
        <v>1.7</v>
      </c>
      <c r="QL133" s="593">
        <v>1.7</v>
      </c>
      <c r="QM133" s="593">
        <v>1.7</v>
      </c>
      <c r="QN133" s="593">
        <v>1.7</v>
      </c>
      <c r="QO133" s="593">
        <v>1.7</v>
      </c>
      <c r="QP133" s="593">
        <v>1.71</v>
      </c>
      <c r="QQ133" s="593">
        <v>1.71</v>
      </c>
      <c r="QR133" s="593">
        <v>4.43</v>
      </c>
      <c r="QS133" s="593">
        <v>4.43</v>
      </c>
      <c r="QT133" s="593">
        <v>1.66</v>
      </c>
      <c r="QU133" s="593">
        <v>1.66</v>
      </c>
      <c r="QV133" s="593">
        <v>1.98</v>
      </c>
      <c r="QW133" s="593">
        <v>1.98</v>
      </c>
      <c r="QX133" s="593">
        <v>1.98</v>
      </c>
      <c r="QY133" s="593">
        <v>1.98</v>
      </c>
      <c r="QZ133" s="593">
        <v>1.98</v>
      </c>
      <c r="RA133" s="593">
        <v>1.98</v>
      </c>
      <c r="RB133" s="593">
        <v>1.97</v>
      </c>
      <c r="RC133" s="593">
        <v>1.97</v>
      </c>
      <c r="RD133" s="593">
        <v>6.84</v>
      </c>
      <c r="RE133" s="593">
        <v>6.84</v>
      </c>
      <c r="RF133" s="593">
        <v>2.52</v>
      </c>
      <c r="RG133" s="593">
        <v>2.52</v>
      </c>
      <c r="RH133" s="593">
        <v>3.04</v>
      </c>
      <c r="RI133" s="593">
        <v>3.04</v>
      </c>
      <c r="RJ133" s="593">
        <v>3.04</v>
      </c>
      <c r="RK133" s="593">
        <v>3.04</v>
      </c>
      <c r="RL133" s="593">
        <v>3.04</v>
      </c>
      <c r="RM133" s="593">
        <v>3.04</v>
      </c>
      <c r="RN133" s="593">
        <v>3.01</v>
      </c>
      <c r="RO133" s="593">
        <v>3.01</v>
      </c>
      <c r="RP133" s="593">
        <v>17.73</v>
      </c>
      <c r="RQ133" s="593">
        <v>17.73</v>
      </c>
      <c r="RR133" s="593">
        <v>7.06</v>
      </c>
      <c r="RS133" s="593">
        <v>7.06</v>
      </c>
      <c r="RT133" s="593">
        <v>8.57</v>
      </c>
      <c r="RU133" s="593">
        <v>8.57</v>
      </c>
      <c r="RV133" s="593">
        <v>8.57</v>
      </c>
      <c r="RW133" s="593">
        <v>8.57</v>
      </c>
      <c r="RX133" s="593">
        <v>8.57</v>
      </c>
      <c r="RY133" s="593">
        <v>8.57</v>
      </c>
      <c r="RZ133" s="593">
        <v>8.33</v>
      </c>
      <c r="SA133" s="593">
        <v>8.33</v>
      </c>
      <c r="SB133" s="593">
        <v>9.42</v>
      </c>
      <c r="SC133" s="593">
        <v>9.42</v>
      </c>
      <c r="SD133" s="593">
        <v>3.5</v>
      </c>
      <c r="SE133" s="593">
        <v>3.5</v>
      </c>
      <c r="SF133" s="593">
        <v>4.2300000000000004</v>
      </c>
      <c r="SG133" s="593">
        <v>4.2300000000000004</v>
      </c>
      <c r="SH133" s="593">
        <v>4.2300000000000004</v>
      </c>
      <c r="SI133" s="593">
        <v>4.2300000000000004</v>
      </c>
      <c r="SJ133" s="593">
        <v>4.2300000000000004</v>
      </c>
      <c r="SK133" s="593">
        <v>4.2300000000000004</v>
      </c>
      <c r="SL133" s="593">
        <v>4.18</v>
      </c>
      <c r="SM133" s="593">
        <v>4.18</v>
      </c>
      <c r="SN133" s="593">
        <v>7.95</v>
      </c>
      <c r="SO133" s="593">
        <v>7.95</v>
      </c>
      <c r="SZ133" s="593">
        <v>8.69</v>
      </c>
      <c r="TA133" s="593">
        <v>8.69</v>
      </c>
      <c r="TX133" s="593">
        <v>5.6</v>
      </c>
      <c r="TY133" s="600">
        <v>5.6</v>
      </c>
    </row>
    <row r="134" spans="1:545" s="593" customFormat="1" x14ac:dyDescent="0.15">
      <c r="A134" s="602">
        <v>18</v>
      </c>
      <c r="B134" s="603">
        <v>21.23</v>
      </c>
      <c r="C134" s="603">
        <v>21.23</v>
      </c>
      <c r="D134" s="603">
        <v>22.83</v>
      </c>
      <c r="E134" s="603">
        <v>22.83</v>
      </c>
      <c r="F134" s="603">
        <v>70.63</v>
      </c>
      <c r="G134" s="603">
        <v>70.63</v>
      </c>
      <c r="H134" s="603">
        <v>62.23</v>
      </c>
      <c r="I134" s="603">
        <v>62.23</v>
      </c>
      <c r="J134" s="603">
        <v>79.28</v>
      </c>
      <c r="K134" s="603">
        <v>79.28</v>
      </c>
      <c r="L134" s="603"/>
      <c r="M134" s="603"/>
      <c r="N134" s="603"/>
      <c r="O134" s="603"/>
      <c r="P134" s="603"/>
      <c r="Q134" s="603"/>
      <c r="R134" s="603"/>
      <c r="S134" s="603"/>
      <c r="T134" s="603"/>
      <c r="U134" s="603"/>
      <c r="V134" s="603"/>
      <c r="W134" s="603"/>
      <c r="X134" s="603"/>
      <c r="Y134" s="603"/>
      <c r="Z134" s="603">
        <v>4.37</v>
      </c>
      <c r="AA134" s="603"/>
      <c r="AB134" s="603"/>
      <c r="AC134" s="603"/>
      <c r="AD134" s="603"/>
      <c r="AE134" s="603"/>
      <c r="AF134" s="603"/>
      <c r="AG134" s="603"/>
      <c r="AH134" s="603"/>
      <c r="AI134" s="603"/>
      <c r="AJ134" s="603"/>
      <c r="AK134" s="603"/>
      <c r="AL134" s="603">
        <v>9.98</v>
      </c>
      <c r="AM134" s="603">
        <v>9.98</v>
      </c>
      <c r="AN134" s="603"/>
      <c r="AO134" s="603"/>
      <c r="AP134" s="603"/>
      <c r="AQ134" s="603"/>
      <c r="AR134" s="603"/>
      <c r="AS134" s="603"/>
      <c r="AT134" s="603"/>
      <c r="AU134" s="603"/>
      <c r="AV134" s="603"/>
      <c r="AW134" s="603"/>
      <c r="AX134" s="603">
        <v>11.36</v>
      </c>
      <c r="AY134" s="603">
        <v>11.36</v>
      </c>
      <c r="AZ134" s="603"/>
      <c r="BA134" s="603"/>
      <c r="BB134" s="603"/>
      <c r="BC134" s="603"/>
      <c r="BD134" s="603"/>
      <c r="BE134" s="603"/>
      <c r="BF134" s="603"/>
      <c r="BG134" s="603"/>
      <c r="BH134" s="603"/>
      <c r="BI134" s="603"/>
      <c r="BJ134" s="603">
        <v>6.21</v>
      </c>
      <c r="BK134" s="603"/>
      <c r="BL134" s="603"/>
      <c r="BM134" s="603"/>
      <c r="BN134" s="603"/>
      <c r="BO134" s="603"/>
      <c r="BP134" s="603"/>
      <c r="BQ134" s="603"/>
      <c r="BR134" s="603"/>
      <c r="BS134" s="603"/>
      <c r="BT134" s="603"/>
      <c r="BU134" s="603"/>
      <c r="BV134" s="603">
        <v>1.84</v>
      </c>
      <c r="BW134" s="603"/>
      <c r="BX134" s="603"/>
      <c r="BY134" s="603"/>
      <c r="BZ134" s="603"/>
      <c r="CA134" s="603"/>
      <c r="CB134" s="603"/>
      <c r="CC134" s="603"/>
      <c r="CD134" s="603"/>
      <c r="CE134" s="603"/>
      <c r="CF134" s="603"/>
      <c r="CG134" s="603"/>
      <c r="CH134" s="603">
        <v>5.53</v>
      </c>
      <c r="CI134" s="603">
        <v>5.53</v>
      </c>
      <c r="CJ134" s="603"/>
      <c r="CK134" s="603"/>
      <c r="CL134" s="603"/>
      <c r="CM134" s="603"/>
      <c r="CN134" s="603"/>
      <c r="CO134" s="603"/>
      <c r="CP134" s="603"/>
      <c r="CQ134" s="603"/>
      <c r="CR134" s="603"/>
      <c r="CS134" s="603"/>
      <c r="CT134" s="603"/>
      <c r="CU134" s="603"/>
      <c r="CV134" s="603"/>
      <c r="CW134" s="603"/>
      <c r="CX134" s="603"/>
      <c r="CY134" s="603"/>
      <c r="CZ134" s="603"/>
      <c r="DA134" s="603"/>
      <c r="DB134" s="603"/>
      <c r="DC134" s="603"/>
      <c r="DD134" s="603"/>
      <c r="DE134" s="603"/>
      <c r="DF134" s="603">
        <v>66.010000000000005</v>
      </c>
      <c r="DG134" s="603">
        <v>66.010000000000005</v>
      </c>
      <c r="DH134" s="603">
        <v>68.709999999999994</v>
      </c>
      <c r="DI134" s="603">
        <v>66.02</v>
      </c>
      <c r="DJ134" s="603">
        <v>87.210000000000008</v>
      </c>
      <c r="DK134" s="603">
        <v>87.21</v>
      </c>
      <c r="DL134" s="603">
        <v>84.16</v>
      </c>
      <c r="DM134" s="603">
        <v>84.16</v>
      </c>
      <c r="DN134" s="603">
        <v>87.21</v>
      </c>
      <c r="DO134" s="603">
        <v>87.21</v>
      </c>
      <c r="DP134" s="603">
        <v>84.16</v>
      </c>
      <c r="DQ134" s="603">
        <v>87.21</v>
      </c>
      <c r="DR134" s="603">
        <v>87.21</v>
      </c>
      <c r="DS134" s="603">
        <v>87.21</v>
      </c>
      <c r="DT134" s="603">
        <v>84.16</v>
      </c>
      <c r="DU134" s="603">
        <v>84.16</v>
      </c>
      <c r="DV134" s="603">
        <v>106.05</v>
      </c>
      <c r="DW134" s="603">
        <v>103.11</v>
      </c>
      <c r="DX134" s="603">
        <v>106.05</v>
      </c>
      <c r="DY134" s="603">
        <v>106.05</v>
      </c>
      <c r="DZ134" s="603">
        <v>103.11</v>
      </c>
      <c r="EA134" s="603">
        <v>103.11</v>
      </c>
      <c r="EB134" s="603">
        <v>106.18</v>
      </c>
      <c r="EC134" s="603">
        <v>106.18</v>
      </c>
      <c r="ED134" s="603">
        <v>35.049999999999997</v>
      </c>
      <c r="EE134" s="603">
        <v>33.72</v>
      </c>
      <c r="EF134" s="603">
        <v>33.72</v>
      </c>
      <c r="EG134" s="603">
        <v>33.72</v>
      </c>
      <c r="EH134" s="603">
        <v>36.39</v>
      </c>
      <c r="EI134" s="603">
        <v>36.39</v>
      </c>
      <c r="EJ134" s="603">
        <v>82.76</v>
      </c>
      <c r="EK134" s="603">
        <v>82.76</v>
      </c>
      <c r="EL134" s="603">
        <v>82.76</v>
      </c>
      <c r="EM134" s="603">
        <v>85.97</v>
      </c>
      <c r="EN134" s="603">
        <v>81.59</v>
      </c>
      <c r="EO134" s="603">
        <v>81.59</v>
      </c>
      <c r="EP134" s="603">
        <v>81.86</v>
      </c>
      <c r="EQ134" s="603">
        <v>81.86</v>
      </c>
      <c r="ER134" s="603">
        <v>30.35</v>
      </c>
      <c r="ES134" s="603">
        <v>32.01</v>
      </c>
      <c r="ET134" s="603">
        <v>31.03</v>
      </c>
      <c r="EU134" s="603">
        <v>31.03</v>
      </c>
      <c r="EV134" s="603">
        <v>31.03</v>
      </c>
      <c r="EW134" s="603">
        <v>31.03</v>
      </c>
      <c r="EX134" s="603">
        <v>31.03</v>
      </c>
      <c r="EY134" s="603">
        <v>20.36</v>
      </c>
      <c r="EZ134" s="603">
        <v>61.9</v>
      </c>
      <c r="FA134" s="603">
        <v>61.9</v>
      </c>
      <c r="FB134" s="603">
        <v>61.9</v>
      </c>
      <c r="FC134" s="603">
        <v>61.9</v>
      </c>
      <c r="FD134" s="603">
        <v>16.989999999999998</v>
      </c>
      <c r="FE134" s="603">
        <v>16.989999999999998</v>
      </c>
      <c r="FF134" s="603">
        <v>16.989999999999998</v>
      </c>
      <c r="FG134" s="603">
        <v>16.989999999999998</v>
      </c>
      <c r="FH134" s="603">
        <v>16.989999999999998</v>
      </c>
      <c r="FI134" s="603">
        <v>16.989999999999998</v>
      </c>
      <c r="FJ134" s="603">
        <v>10.17</v>
      </c>
      <c r="FK134" s="603">
        <v>10.17</v>
      </c>
      <c r="FL134" s="593">
        <v>10.17</v>
      </c>
      <c r="FM134" s="593">
        <v>10.17</v>
      </c>
      <c r="FN134" s="593">
        <v>11</v>
      </c>
      <c r="FO134" s="593">
        <v>11</v>
      </c>
      <c r="FP134" s="593">
        <v>21.3</v>
      </c>
      <c r="FQ134" s="593">
        <v>21.3</v>
      </c>
      <c r="FR134" s="593">
        <v>21.3</v>
      </c>
      <c r="FS134" s="593">
        <v>21.3</v>
      </c>
      <c r="FT134" s="593">
        <v>68.89</v>
      </c>
      <c r="FU134" s="593">
        <v>68.89</v>
      </c>
      <c r="FV134" s="593">
        <v>68.89</v>
      </c>
      <c r="FW134" s="593">
        <v>68.89</v>
      </c>
      <c r="FX134" s="593">
        <v>68.89</v>
      </c>
      <c r="FY134" s="593">
        <v>68.89</v>
      </c>
      <c r="FZ134" s="593">
        <v>68.89</v>
      </c>
      <c r="GA134" s="593">
        <v>68.89</v>
      </c>
      <c r="GB134" s="593">
        <v>34.76</v>
      </c>
      <c r="GC134" s="593">
        <v>34.76</v>
      </c>
      <c r="GD134" s="593">
        <v>7.28</v>
      </c>
      <c r="GE134" s="593">
        <v>7.28</v>
      </c>
      <c r="GF134" s="593">
        <v>12.41</v>
      </c>
      <c r="GG134" s="593">
        <v>12.41</v>
      </c>
      <c r="GH134" s="593">
        <v>7.33</v>
      </c>
      <c r="GI134" s="593">
        <v>7.33</v>
      </c>
      <c r="GJ134" s="593">
        <v>7.13</v>
      </c>
      <c r="GK134" s="593">
        <v>7.13</v>
      </c>
      <c r="GL134" s="593">
        <v>7.13</v>
      </c>
      <c r="GM134" s="593">
        <v>7.13</v>
      </c>
      <c r="GN134" s="593">
        <v>4.47</v>
      </c>
      <c r="GO134" s="593">
        <v>4.47</v>
      </c>
      <c r="GP134" s="593">
        <v>2.2999999999999998</v>
      </c>
      <c r="GQ134" s="593">
        <v>2.25</v>
      </c>
      <c r="GZ134" s="593">
        <v>25.66</v>
      </c>
      <c r="HA134" s="593">
        <v>25.66</v>
      </c>
      <c r="HB134" s="593">
        <v>72.39</v>
      </c>
      <c r="HC134" s="593">
        <v>72.39</v>
      </c>
      <c r="HD134" s="593">
        <v>72.39</v>
      </c>
      <c r="HE134" s="593">
        <v>72.39</v>
      </c>
      <c r="HF134" s="593">
        <v>77.91</v>
      </c>
      <c r="HG134" s="593">
        <v>77.91</v>
      </c>
      <c r="HH134" s="593">
        <v>77.91</v>
      </c>
      <c r="HI134" s="593">
        <v>77.91</v>
      </c>
      <c r="HJ134" s="593">
        <v>77.91</v>
      </c>
      <c r="HK134" s="593">
        <v>77.91</v>
      </c>
      <c r="HL134" s="593">
        <v>96.93</v>
      </c>
      <c r="HM134" s="593">
        <v>96.93</v>
      </c>
      <c r="HN134" s="593">
        <v>84.3</v>
      </c>
      <c r="HO134" s="593">
        <v>84.3</v>
      </c>
      <c r="HP134" s="593">
        <v>84.3</v>
      </c>
      <c r="HQ134" s="593">
        <v>84.3</v>
      </c>
      <c r="HR134" s="593">
        <v>92.85</v>
      </c>
      <c r="HS134" s="593">
        <v>92.85</v>
      </c>
      <c r="HT134" s="593">
        <v>92.85</v>
      </c>
      <c r="HU134" s="593">
        <v>92.85</v>
      </c>
      <c r="HX134" s="593">
        <v>23.32</v>
      </c>
      <c r="HY134" s="593">
        <v>23.32</v>
      </c>
      <c r="HZ134" s="593">
        <v>68.09</v>
      </c>
      <c r="IA134" s="593">
        <v>68.09</v>
      </c>
      <c r="IB134" s="593">
        <v>67.260000000000005</v>
      </c>
      <c r="IC134" s="593">
        <v>67.260000000000005</v>
      </c>
      <c r="ID134" s="593">
        <v>75.33</v>
      </c>
      <c r="IE134" s="593">
        <v>75.33</v>
      </c>
      <c r="IJ134" s="593">
        <v>66.05</v>
      </c>
      <c r="IK134" s="593">
        <v>66.05</v>
      </c>
      <c r="IL134" s="593">
        <v>136.87</v>
      </c>
      <c r="IM134" s="593">
        <v>136.87</v>
      </c>
      <c r="IN134" s="593">
        <v>147.81</v>
      </c>
      <c r="IO134" s="593">
        <v>147.81</v>
      </c>
      <c r="IP134" s="593">
        <v>147.81</v>
      </c>
      <c r="IQ134" s="593">
        <v>147.81</v>
      </c>
      <c r="IV134" s="593">
        <v>66.05</v>
      </c>
      <c r="IW134" s="593">
        <v>66.05</v>
      </c>
      <c r="IX134" s="593">
        <v>136.87</v>
      </c>
      <c r="IY134" s="593">
        <v>136.87</v>
      </c>
      <c r="IZ134" s="593">
        <v>147.81</v>
      </c>
      <c r="JA134" s="593">
        <v>147.81</v>
      </c>
      <c r="JB134" s="593">
        <v>147.81</v>
      </c>
      <c r="JC134" s="593">
        <v>147.81</v>
      </c>
      <c r="JH134" s="593">
        <v>53.9</v>
      </c>
      <c r="JI134" s="593">
        <v>53.9</v>
      </c>
      <c r="JJ134" s="593">
        <v>127.76</v>
      </c>
      <c r="JK134" s="593">
        <v>127.76</v>
      </c>
      <c r="JL134" s="593">
        <v>127.76</v>
      </c>
      <c r="JM134" s="593">
        <v>127.76</v>
      </c>
      <c r="JN134" s="593">
        <v>137.94999999999999</v>
      </c>
      <c r="JO134" s="593">
        <v>137.94999999999999</v>
      </c>
      <c r="JP134" s="593">
        <v>137.94999999999999</v>
      </c>
      <c r="JQ134" s="593">
        <v>137.94999999999999</v>
      </c>
      <c r="JT134" s="593">
        <v>14.33</v>
      </c>
      <c r="JU134" s="593">
        <v>14.33</v>
      </c>
      <c r="JV134" s="593">
        <v>14.33</v>
      </c>
      <c r="JW134" s="593">
        <v>14.33</v>
      </c>
      <c r="JX134" s="593">
        <v>14.33</v>
      </c>
      <c r="JY134" s="593">
        <v>14.33</v>
      </c>
      <c r="KF134" s="593">
        <v>6.48</v>
      </c>
      <c r="KG134" s="593">
        <v>6.48</v>
      </c>
      <c r="KH134" s="593">
        <v>5.0599999999999996</v>
      </c>
      <c r="KI134" s="593">
        <v>5.0599999999999996</v>
      </c>
      <c r="KJ134" s="593">
        <v>5.0599999999999996</v>
      </c>
      <c r="KK134" s="593">
        <v>5.0599999999999996</v>
      </c>
      <c r="KR134" s="593">
        <v>14.9</v>
      </c>
      <c r="KS134" s="593">
        <v>14.9</v>
      </c>
      <c r="KT134" s="593">
        <v>14.9</v>
      </c>
      <c r="KU134" s="593">
        <v>14.9</v>
      </c>
      <c r="KV134" s="593">
        <v>53.37</v>
      </c>
      <c r="KW134" s="593">
        <v>53.37</v>
      </c>
      <c r="LD134" s="593">
        <v>5.08</v>
      </c>
      <c r="LE134" s="593">
        <v>5.08</v>
      </c>
      <c r="LF134" s="593">
        <v>5.08</v>
      </c>
      <c r="LG134" s="593">
        <v>5.08</v>
      </c>
      <c r="LH134" s="593">
        <v>0.85</v>
      </c>
      <c r="LI134" s="593">
        <v>0.85</v>
      </c>
      <c r="LP134" s="593">
        <v>7.15</v>
      </c>
      <c r="LQ134" s="593">
        <v>7.15</v>
      </c>
      <c r="LR134" s="593">
        <v>7.15</v>
      </c>
      <c r="LS134" s="593">
        <v>7.15</v>
      </c>
      <c r="LT134" s="593">
        <v>3.69</v>
      </c>
      <c r="LU134" s="593">
        <v>3.69</v>
      </c>
      <c r="MB134" s="593">
        <v>7.08</v>
      </c>
      <c r="MC134" s="593">
        <v>7.56</v>
      </c>
      <c r="MD134" s="593">
        <v>3.49</v>
      </c>
      <c r="ME134" s="593">
        <v>3.49</v>
      </c>
      <c r="MF134" s="593">
        <v>3.43</v>
      </c>
      <c r="MG134" s="593">
        <v>3.43</v>
      </c>
      <c r="MH134" s="593">
        <v>4.18</v>
      </c>
      <c r="MI134" s="593">
        <v>4.18</v>
      </c>
      <c r="MJ134" s="593">
        <v>3.74</v>
      </c>
      <c r="MK134" s="593">
        <v>3.74</v>
      </c>
      <c r="ML134" s="593">
        <v>3.84</v>
      </c>
      <c r="MM134" s="593">
        <v>4.04</v>
      </c>
      <c r="MN134" s="593">
        <v>16.309999999999999</v>
      </c>
      <c r="MO134" s="593">
        <v>16.309999999999999</v>
      </c>
      <c r="MP134" s="593">
        <v>9.2799999999999994</v>
      </c>
      <c r="MQ134" s="593">
        <v>9.2799999999999994</v>
      </c>
      <c r="MR134" s="593">
        <v>10.93</v>
      </c>
      <c r="MS134" s="593">
        <v>10.93</v>
      </c>
      <c r="MT134" s="593">
        <v>63.5</v>
      </c>
      <c r="MU134" s="593">
        <v>63.5</v>
      </c>
      <c r="MV134" s="593">
        <v>63.5</v>
      </c>
      <c r="MW134" s="593">
        <v>63.5</v>
      </c>
      <c r="MX134" s="593">
        <v>63.5</v>
      </c>
      <c r="MY134" s="593">
        <v>63.5</v>
      </c>
      <c r="MZ134" s="593">
        <v>26.15</v>
      </c>
      <c r="NA134" s="593">
        <v>26.15</v>
      </c>
      <c r="NB134" s="593">
        <v>83.82</v>
      </c>
      <c r="NC134" s="593">
        <v>83.82</v>
      </c>
      <c r="ND134" s="593">
        <v>80.510000000000005</v>
      </c>
      <c r="NE134" s="593">
        <v>80.510000000000005</v>
      </c>
      <c r="NF134" s="604">
        <f t="shared" si="16"/>
        <v>82.164999999999992</v>
      </c>
      <c r="NG134" s="604">
        <f t="shared" si="16"/>
        <v>82.164999999999992</v>
      </c>
      <c r="NH134" s="593">
        <v>86.32</v>
      </c>
      <c r="NI134" s="593">
        <v>86.32</v>
      </c>
      <c r="NL134" s="593">
        <v>21.79</v>
      </c>
      <c r="NM134" s="593">
        <v>21.79</v>
      </c>
      <c r="NN134" s="593">
        <v>66.62</v>
      </c>
      <c r="NO134" s="593">
        <v>66.62</v>
      </c>
      <c r="NP134" s="593">
        <v>66.62</v>
      </c>
      <c r="NQ134" s="593">
        <v>66.62</v>
      </c>
      <c r="NR134" s="593">
        <v>65.34</v>
      </c>
      <c r="NS134" s="593">
        <v>65.34</v>
      </c>
      <c r="NT134" s="593">
        <v>67.180000000000007</v>
      </c>
      <c r="NU134" s="593">
        <v>67.180000000000007</v>
      </c>
      <c r="NX134" s="593">
        <v>49.4</v>
      </c>
      <c r="NY134" s="593">
        <v>49.4</v>
      </c>
      <c r="NZ134" s="593">
        <v>88.77</v>
      </c>
      <c r="OA134" s="593">
        <v>88.77</v>
      </c>
      <c r="OB134" s="593">
        <v>88.77</v>
      </c>
      <c r="OC134" s="593">
        <v>88.77</v>
      </c>
      <c r="OD134" s="593">
        <v>90.08</v>
      </c>
      <c r="OE134" s="593">
        <v>90.08</v>
      </c>
      <c r="OJ134" s="593">
        <v>35.79</v>
      </c>
      <c r="OK134" s="593">
        <v>35.79</v>
      </c>
      <c r="OL134" s="593">
        <v>87.61</v>
      </c>
      <c r="OM134" s="593">
        <v>87.61</v>
      </c>
      <c r="ON134" s="593">
        <v>87.61</v>
      </c>
      <c r="OO134" s="593">
        <v>87.61</v>
      </c>
      <c r="OP134" s="593">
        <v>44.31</v>
      </c>
      <c r="OQ134" s="593">
        <v>44.31</v>
      </c>
      <c r="OR134" s="593">
        <v>77.19</v>
      </c>
      <c r="OS134" s="593">
        <v>77.19</v>
      </c>
      <c r="OV134" s="593">
        <v>16.850000000000001</v>
      </c>
      <c r="OW134" s="593">
        <v>16.850000000000001</v>
      </c>
      <c r="OX134" s="593">
        <v>9.84</v>
      </c>
      <c r="OY134" s="593">
        <v>9.84</v>
      </c>
      <c r="OZ134" s="593">
        <v>9.5</v>
      </c>
      <c r="PA134" s="593">
        <v>9.5</v>
      </c>
      <c r="PB134" s="593">
        <v>9.35</v>
      </c>
      <c r="PC134" s="593">
        <v>9.35</v>
      </c>
      <c r="PD134" s="593">
        <v>63.13</v>
      </c>
      <c r="PE134" s="593">
        <v>63.13</v>
      </c>
      <c r="PH134" s="593">
        <v>19.34</v>
      </c>
      <c r="PI134" s="593">
        <v>19.34</v>
      </c>
      <c r="PJ134" s="593">
        <v>11.78</v>
      </c>
      <c r="PK134" s="593">
        <v>11.78</v>
      </c>
      <c r="PL134" s="593">
        <v>11.78</v>
      </c>
      <c r="PM134" s="593">
        <v>11.19</v>
      </c>
      <c r="PN134" s="593">
        <v>11.19</v>
      </c>
      <c r="PO134" s="593">
        <v>11.19</v>
      </c>
      <c r="PP134" s="593">
        <v>69.260000000000005</v>
      </c>
      <c r="PQ134" s="593">
        <v>69.260000000000005</v>
      </c>
      <c r="PT134" s="593">
        <v>13.45</v>
      </c>
      <c r="PU134" s="593">
        <v>13.45</v>
      </c>
      <c r="PV134" s="593">
        <v>5.4</v>
      </c>
      <c r="PW134" s="593">
        <v>5.4</v>
      </c>
      <c r="PX134" s="593">
        <v>6.45</v>
      </c>
      <c r="PY134" s="593">
        <v>6.45</v>
      </c>
      <c r="PZ134" s="593">
        <v>6.45</v>
      </c>
      <c r="QA134" s="593">
        <v>6.45</v>
      </c>
      <c r="QB134" s="593">
        <v>6.45</v>
      </c>
      <c r="QC134" s="593">
        <v>6.45</v>
      </c>
      <c r="QD134" s="593">
        <v>6.34</v>
      </c>
      <c r="QE134" s="593">
        <v>6.34</v>
      </c>
      <c r="QF134" s="593">
        <v>4</v>
      </c>
      <c r="QG134" s="593">
        <v>4</v>
      </c>
      <c r="QH134" s="593">
        <v>1.6</v>
      </c>
      <c r="QI134" s="593">
        <v>1.6</v>
      </c>
      <c r="QJ134" s="593">
        <v>1.87</v>
      </c>
      <c r="QK134" s="593">
        <v>1.87</v>
      </c>
      <c r="QL134" s="593">
        <v>1.87</v>
      </c>
      <c r="QM134" s="593">
        <v>1.87</v>
      </c>
      <c r="QN134" s="593">
        <v>1.87</v>
      </c>
      <c r="QO134" s="593">
        <v>1.87</v>
      </c>
      <c r="QP134" s="593">
        <v>1.87</v>
      </c>
      <c r="QQ134" s="593">
        <v>1.87</v>
      </c>
      <c r="QR134" s="593">
        <v>4.68</v>
      </c>
      <c r="QS134" s="593">
        <v>4.68</v>
      </c>
      <c r="QT134" s="593">
        <v>1.85</v>
      </c>
      <c r="QU134" s="593">
        <v>1.85</v>
      </c>
      <c r="QV134" s="593">
        <v>2.17</v>
      </c>
      <c r="QW134" s="593">
        <v>2.17</v>
      </c>
      <c r="QX134" s="593">
        <v>2.17</v>
      </c>
      <c r="QY134" s="593">
        <v>2.17</v>
      </c>
      <c r="QZ134" s="593">
        <v>2.17</v>
      </c>
      <c r="RA134" s="593">
        <v>2.17</v>
      </c>
      <c r="RB134" s="593">
        <v>2.17</v>
      </c>
      <c r="RC134" s="593">
        <v>2.17</v>
      </c>
      <c r="RD134" s="593">
        <v>7.24</v>
      </c>
      <c r="RE134" s="593">
        <v>7.24</v>
      </c>
      <c r="RF134" s="593">
        <v>2.82</v>
      </c>
      <c r="RG134" s="593">
        <v>2.82</v>
      </c>
      <c r="RH134" s="593">
        <v>3.35</v>
      </c>
      <c r="RI134" s="593">
        <v>3.35</v>
      </c>
      <c r="RJ134" s="593">
        <v>3.35</v>
      </c>
      <c r="RK134" s="593">
        <v>3.35</v>
      </c>
      <c r="RL134" s="593">
        <v>3.35</v>
      </c>
      <c r="RM134" s="593">
        <v>3.35</v>
      </c>
      <c r="RN134" s="593">
        <v>3.33</v>
      </c>
      <c r="RO134" s="593">
        <v>3.33</v>
      </c>
      <c r="RP134" s="593">
        <v>18.8</v>
      </c>
      <c r="RQ134" s="593">
        <v>18.8</v>
      </c>
      <c r="RR134" s="593">
        <v>7.88</v>
      </c>
      <c r="RS134" s="593">
        <v>7.88</v>
      </c>
      <c r="RT134" s="593">
        <v>9.42</v>
      </c>
      <c r="RU134" s="593">
        <v>9.42</v>
      </c>
      <c r="RV134" s="593">
        <v>9.42</v>
      </c>
      <c r="RW134" s="593">
        <v>9.42</v>
      </c>
      <c r="RX134" s="593">
        <v>9.42</v>
      </c>
      <c r="RY134" s="593">
        <v>9.42</v>
      </c>
      <c r="RZ134" s="593">
        <v>9.19</v>
      </c>
      <c r="SA134" s="593">
        <v>9.19</v>
      </c>
      <c r="SB134" s="593">
        <v>9.98</v>
      </c>
      <c r="SC134" s="593">
        <v>9.98</v>
      </c>
      <c r="SD134" s="593">
        <v>3.91</v>
      </c>
      <c r="SE134" s="593">
        <v>3.91</v>
      </c>
      <c r="SF134" s="593">
        <v>4.66</v>
      </c>
      <c r="SG134" s="593">
        <v>4.66</v>
      </c>
      <c r="SH134" s="593">
        <v>4.66</v>
      </c>
      <c r="SI134" s="593">
        <v>4.66</v>
      </c>
      <c r="SJ134" s="593">
        <v>4.66</v>
      </c>
      <c r="SK134" s="593">
        <v>4.66</v>
      </c>
      <c r="SL134" s="593">
        <v>4.62</v>
      </c>
      <c r="SM134" s="593">
        <v>4.62</v>
      </c>
      <c r="SN134" s="593">
        <v>8.42</v>
      </c>
      <c r="SO134" s="593">
        <v>8.42</v>
      </c>
      <c r="SZ134" s="593">
        <v>9.2100000000000009</v>
      </c>
      <c r="TA134" s="593">
        <v>9.2100000000000009</v>
      </c>
      <c r="TX134" s="593">
        <v>5.93</v>
      </c>
      <c r="TY134" s="600">
        <v>5.93</v>
      </c>
    </row>
    <row r="135" spans="1:545" s="593" customFormat="1" x14ac:dyDescent="0.15">
      <c r="A135" s="602">
        <v>19</v>
      </c>
      <c r="B135" s="603">
        <v>22.37</v>
      </c>
      <c r="C135" s="603">
        <v>22.37</v>
      </c>
      <c r="D135" s="603">
        <v>23.88</v>
      </c>
      <c r="E135" s="603">
        <v>23.88</v>
      </c>
      <c r="F135" s="603">
        <v>75.11</v>
      </c>
      <c r="G135" s="603">
        <v>75.11</v>
      </c>
      <c r="H135" s="603">
        <v>66.44</v>
      </c>
      <c r="I135" s="603">
        <v>66.44</v>
      </c>
      <c r="J135" s="603">
        <v>83.14</v>
      </c>
      <c r="K135" s="603">
        <v>83.14</v>
      </c>
      <c r="L135" s="603"/>
      <c r="M135" s="603"/>
      <c r="N135" s="603"/>
      <c r="O135" s="603"/>
      <c r="P135" s="603"/>
      <c r="Q135" s="603"/>
      <c r="R135" s="603"/>
      <c r="S135" s="603"/>
      <c r="T135" s="603"/>
      <c r="U135" s="603"/>
      <c r="V135" s="603"/>
      <c r="W135" s="603"/>
      <c r="X135" s="603"/>
      <c r="Y135" s="603"/>
      <c r="Z135" s="603">
        <v>4.5999999999999996</v>
      </c>
      <c r="AA135" s="603"/>
      <c r="AB135" s="603"/>
      <c r="AC135" s="603"/>
      <c r="AD135" s="603"/>
      <c r="AE135" s="603"/>
      <c r="AF135" s="603"/>
      <c r="AG135" s="603"/>
      <c r="AH135" s="603"/>
      <c r="AI135" s="603"/>
      <c r="AJ135" s="603"/>
      <c r="AK135" s="603"/>
      <c r="AL135" s="603">
        <v>10.51</v>
      </c>
      <c r="AM135" s="603">
        <v>10.51</v>
      </c>
      <c r="AN135" s="603"/>
      <c r="AO135" s="603"/>
      <c r="AP135" s="603"/>
      <c r="AQ135" s="603"/>
      <c r="AR135" s="603"/>
      <c r="AS135" s="603"/>
      <c r="AT135" s="603"/>
      <c r="AU135" s="603"/>
      <c r="AV135" s="603"/>
      <c r="AW135" s="603"/>
      <c r="AX135" s="603">
        <v>11.96</v>
      </c>
      <c r="AY135" s="603">
        <v>11.96</v>
      </c>
      <c r="AZ135" s="603"/>
      <c r="BA135" s="603"/>
      <c r="BB135" s="603"/>
      <c r="BC135" s="603"/>
      <c r="BD135" s="603"/>
      <c r="BE135" s="603"/>
      <c r="BF135" s="603"/>
      <c r="BG135" s="603"/>
      <c r="BH135" s="603"/>
      <c r="BI135" s="603"/>
      <c r="BJ135" s="603">
        <v>6.53</v>
      </c>
      <c r="BK135" s="603"/>
      <c r="BL135" s="603"/>
      <c r="BM135" s="603"/>
      <c r="BN135" s="603"/>
      <c r="BO135" s="603"/>
      <c r="BP135" s="603"/>
      <c r="BQ135" s="603"/>
      <c r="BR135" s="603"/>
      <c r="BS135" s="603"/>
      <c r="BT135" s="603"/>
      <c r="BU135" s="603"/>
      <c r="BV135" s="603">
        <v>1.93</v>
      </c>
      <c r="BW135" s="603"/>
      <c r="BX135" s="603"/>
      <c r="BY135" s="603"/>
      <c r="BZ135" s="603"/>
      <c r="CA135" s="603"/>
      <c r="CB135" s="603"/>
      <c r="CC135" s="603"/>
      <c r="CD135" s="603"/>
      <c r="CE135" s="603"/>
      <c r="CF135" s="603"/>
      <c r="CG135" s="603"/>
      <c r="CH135" s="603">
        <v>5.82</v>
      </c>
      <c r="CI135" s="603">
        <v>5.82</v>
      </c>
      <c r="CJ135" s="603"/>
      <c r="CK135" s="603"/>
      <c r="CL135" s="603"/>
      <c r="CM135" s="603"/>
      <c r="CN135" s="603"/>
      <c r="CO135" s="603"/>
      <c r="CP135" s="603"/>
      <c r="CQ135" s="603"/>
      <c r="CR135" s="603"/>
      <c r="CS135" s="603"/>
      <c r="CT135" s="603"/>
      <c r="CU135" s="603"/>
      <c r="CV135" s="603"/>
      <c r="CW135" s="603"/>
      <c r="CX135" s="603"/>
      <c r="CY135" s="603"/>
      <c r="CZ135" s="603"/>
      <c r="DA135" s="603"/>
      <c r="DB135" s="603"/>
      <c r="DC135" s="603"/>
      <c r="DD135" s="603"/>
      <c r="DE135" s="603"/>
      <c r="DF135" s="603">
        <v>69.61</v>
      </c>
      <c r="DG135" s="603">
        <v>69.61</v>
      </c>
      <c r="DH135" s="603">
        <v>72.11</v>
      </c>
      <c r="DI135" s="603">
        <v>69.61</v>
      </c>
      <c r="DJ135" s="603">
        <v>94.16</v>
      </c>
      <c r="DK135" s="603">
        <v>94.16</v>
      </c>
      <c r="DL135" s="603">
        <v>90.87</v>
      </c>
      <c r="DM135" s="603">
        <v>90.87</v>
      </c>
      <c r="DN135" s="603">
        <v>94.16</v>
      </c>
      <c r="DO135" s="603">
        <v>94.16</v>
      </c>
      <c r="DP135" s="603">
        <v>90.87</v>
      </c>
      <c r="DQ135" s="603">
        <v>94.16</v>
      </c>
      <c r="DR135" s="603">
        <v>94.16</v>
      </c>
      <c r="DS135" s="603">
        <v>94.16</v>
      </c>
      <c r="DT135" s="603">
        <v>90.87</v>
      </c>
      <c r="DU135" s="603">
        <v>90.87</v>
      </c>
      <c r="DV135" s="603">
        <v>113.37</v>
      </c>
      <c r="DW135" s="603">
        <v>110.21</v>
      </c>
      <c r="DX135" s="603">
        <v>113.37</v>
      </c>
      <c r="DY135" s="603">
        <v>113.37</v>
      </c>
      <c r="DZ135" s="603">
        <v>110.21</v>
      </c>
      <c r="EA135" s="603">
        <v>110.21</v>
      </c>
      <c r="EB135" s="603">
        <v>113.15</v>
      </c>
      <c r="EC135" s="603">
        <v>113.15</v>
      </c>
      <c r="ED135" s="603">
        <v>36.94</v>
      </c>
      <c r="EE135" s="603">
        <v>35.54</v>
      </c>
      <c r="EF135" s="603">
        <v>35.54</v>
      </c>
      <c r="EG135" s="603">
        <v>35.54</v>
      </c>
      <c r="EH135" s="603">
        <v>38.08</v>
      </c>
      <c r="EI135" s="603">
        <v>38.08</v>
      </c>
      <c r="EJ135" s="603">
        <v>88.45</v>
      </c>
      <c r="EK135" s="603">
        <v>88.45</v>
      </c>
      <c r="EL135" s="603">
        <v>88.45</v>
      </c>
      <c r="EM135" s="603">
        <v>91.76</v>
      </c>
      <c r="EN135" s="603">
        <v>87.4</v>
      </c>
      <c r="EO135" s="603">
        <v>87.4</v>
      </c>
      <c r="EP135" s="603">
        <v>87.67</v>
      </c>
      <c r="EQ135" s="603">
        <v>87.67</v>
      </c>
      <c r="ER135" s="603">
        <v>31.99</v>
      </c>
      <c r="ES135" s="603">
        <v>33.56</v>
      </c>
      <c r="ET135" s="603">
        <v>32.619999999999997</v>
      </c>
      <c r="EU135" s="603">
        <v>32.619999999999997</v>
      </c>
      <c r="EV135" s="603">
        <v>32.619999999999997</v>
      </c>
      <c r="EW135" s="603">
        <v>32.619999999999997</v>
      </c>
      <c r="EX135" s="603">
        <v>32.619999999999997</v>
      </c>
      <c r="EY135" s="603">
        <v>21.91</v>
      </c>
      <c r="EZ135" s="603">
        <v>66.790000000000006</v>
      </c>
      <c r="FA135" s="603">
        <v>66.790000000000006</v>
      </c>
      <c r="FB135" s="603">
        <v>66.790000000000006</v>
      </c>
      <c r="FC135" s="603">
        <v>66.790000000000006</v>
      </c>
      <c r="FD135" s="603">
        <v>17.899999999999999</v>
      </c>
      <c r="FE135" s="603">
        <v>17.899999999999999</v>
      </c>
      <c r="FF135" s="603">
        <v>17.899999999999999</v>
      </c>
      <c r="FG135" s="603">
        <v>17.899999999999999</v>
      </c>
      <c r="FH135" s="603">
        <v>17.899999999999999</v>
      </c>
      <c r="FI135" s="603">
        <v>17.899999999999999</v>
      </c>
      <c r="FJ135" s="603">
        <v>11</v>
      </c>
      <c r="FK135" s="603">
        <v>11</v>
      </c>
      <c r="FL135" s="593">
        <v>11.01</v>
      </c>
      <c r="FM135" s="593">
        <v>11.01</v>
      </c>
      <c r="FN135" s="593">
        <v>11.81</v>
      </c>
      <c r="FO135" s="593">
        <v>11.81</v>
      </c>
      <c r="FP135" s="593">
        <v>22.45</v>
      </c>
      <c r="FQ135" s="593">
        <v>22.45</v>
      </c>
      <c r="FR135" s="593">
        <v>22.45</v>
      </c>
      <c r="FS135" s="593">
        <v>22.45</v>
      </c>
      <c r="FT135" s="593">
        <v>73.84</v>
      </c>
      <c r="FU135" s="593">
        <v>73.84</v>
      </c>
      <c r="FV135" s="593">
        <v>73.84</v>
      </c>
      <c r="FW135" s="593">
        <v>73.84</v>
      </c>
      <c r="FX135" s="593">
        <v>73.84</v>
      </c>
      <c r="FY135" s="593">
        <v>73.84</v>
      </c>
      <c r="FZ135" s="593">
        <v>73.84</v>
      </c>
      <c r="GA135" s="593">
        <v>73.84</v>
      </c>
      <c r="GB135" s="593">
        <v>37.25</v>
      </c>
      <c r="GC135" s="593">
        <v>37.25</v>
      </c>
      <c r="GD135" s="593">
        <v>7.91</v>
      </c>
      <c r="GE135" s="593">
        <v>7.91</v>
      </c>
      <c r="GF135" s="593">
        <v>13.08</v>
      </c>
      <c r="GG135" s="593">
        <v>13.08</v>
      </c>
      <c r="GH135" s="593">
        <v>7.96</v>
      </c>
      <c r="GI135" s="593">
        <v>7.96</v>
      </c>
      <c r="GJ135" s="593">
        <v>7.76</v>
      </c>
      <c r="GK135" s="593">
        <v>7.76</v>
      </c>
      <c r="GL135" s="593">
        <v>7.76</v>
      </c>
      <c r="GM135" s="593">
        <v>7.76</v>
      </c>
      <c r="GN135" s="593">
        <v>4.7</v>
      </c>
      <c r="GO135" s="593">
        <v>4.7</v>
      </c>
      <c r="GP135" s="593">
        <v>2.5099999999999998</v>
      </c>
      <c r="GQ135" s="593">
        <v>2.4500000000000002</v>
      </c>
      <c r="GZ135" s="593">
        <v>27.04</v>
      </c>
      <c r="HA135" s="593">
        <v>27.04</v>
      </c>
      <c r="HB135" s="593">
        <v>76.760000000000005</v>
      </c>
      <c r="HC135" s="593">
        <v>76.760000000000005</v>
      </c>
      <c r="HD135" s="593">
        <v>76.760000000000005</v>
      </c>
      <c r="HE135" s="593">
        <v>76.760000000000005</v>
      </c>
      <c r="HF135" s="593">
        <v>83.71</v>
      </c>
      <c r="HG135" s="593">
        <v>83.71</v>
      </c>
      <c r="HH135" s="593">
        <v>83.71</v>
      </c>
      <c r="HI135" s="593">
        <v>83.71</v>
      </c>
      <c r="HJ135" s="593">
        <v>83.71</v>
      </c>
      <c r="HK135" s="593">
        <v>83.71</v>
      </c>
      <c r="HL135" s="593">
        <v>104.16</v>
      </c>
      <c r="HM135" s="593">
        <v>104.16</v>
      </c>
      <c r="HN135" s="593">
        <v>90.76</v>
      </c>
      <c r="HO135" s="593">
        <v>90.76</v>
      </c>
      <c r="HP135" s="593">
        <v>90.76</v>
      </c>
      <c r="HQ135" s="593">
        <v>90.76</v>
      </c>
      <c r="HR135" s="593">
        <v>99.4</v>
      </c>
      <c r="HS135" s="593">
        <v>99.4</v>
      </c>
      <c r="HT135" s="593">
        <v>99.4</v>
      </c>
      <c r="HU135" s="593">
        <v>99.4</v>
      </c>
      <c r="HX135" s="593">
        <v>24.57</v>
      </c>
      <c r="HY135" s="593">
        <v>24.57</v>
      </c>
      <c r="HZ135" s="593">
        <v>72.290000000000006</v>
      </c>
      <c r="IA135" s="593">
        <v>72.290000000000006</v>
      </c>
      <c r="IB135" s="593">
        <v>71.61</v>
      </c>
      <c r="IC135" s="593">
        <v>71.61</v>
      </c>
      <c r="ID135" s="593">
        <v>81.06</v>
      </c>
      <c r="IE135" s="593">
        <v>81.06</v>
      </c>
      <c r="IJ135" s="593">
        <v>68.7</v>
      </c>
      <c r="IK135" s="593">
        <v>68.7</v>
      </c>
      <c r="IL135" s="593">
        <v>142.53</v>
      </c>
      <c r="IM135" s="593">
        <v>142.53</v>
      </c>
      <c r="IN135" s="593">
        <v>155.80000000000001</v>
      </c>
      <c r="IO135" s="593">
        <v>155.80000000000001</v>
      </c>
      <c r="IP135" s="593">
        <v>155.80000000000001</v>
      </c>
      <c r="IQ135" s="593">
        <v>155.80000000000001</v>
      </c>
      <c r="IV135" s="593">
        <v>68.7</v>
      </c>
      <c r="IW135" s="593">
        <v>68.7</v>
      </c>
      <c r="IX135" s="593">
        <v>142.53</v>
      </c>
      <c r="IY135" s="593">
        <v>142.53</v>
      </c>
      <c r="IZ135" s="593">
        <v>155.80000000000001</v>
      </c>
      <c r="JA135" s="593">
        <v>155.80000000000001</v>
      </c>
      <c r="JB135" s="593">
        <v>155.80000000000001</v>
      </c>
      <c r="JC135" s="593">
        <v>155.80000000000001</v>
      </c>
      <c r="JH135" s="593">
        <v>56.83</v>
      </c>
      <c r="JI135" s="593">
        <v>56.83</v>
      </c>
      <c r="JJ135" s="593">
        <v>133.35</v>
      </c>
      <c r="JK135" s="593">
        <v>133.35</v>
      </c>
      <c r="JL135" s="593">
        <v>133.35</v>
      </c>
      <c r="JM135" s="593">
        <v>133.35</v>
      </c>
      <c r="JN135" s="593">
        <v>145.76</v>
      </c>
      <c r="JO135" s="593">
        <v>145.76</v>
      </c>
      <c r="JP135" s="593">
        <v>145.76</v>
      </c>
      <c r="JQ135" s="593">
        <v>145.76</v>
      </c>
      <c r="JT135" s="593">
        <v>15.1</v>
      </c>
      <c r="JU135" s="593">
        <v>15.1</v>
      </c>
      <c r="JV135" s="593">
        <v>15.1</v>
      </c>
      <c r="JW135" s="593">
        <v>15.1</v>
      </c>
      <c r="JX135" s="593">
        <v>15.1</v>
      </c>
      <c r="JY135" s="593">
        <v>15.1</v>
      </c>
      <c r="KF135" s="593">
        <v>6.82</v>
      </c>
      <c r="KG135" s="593">
        <v>6.82</v>
      </c>
      <c r="KH135" s="593">
        <v>5.41</v>
      </c>
      <c r="KI135" s="593">
        <v>5.41</v>
      </c>
      <c r="KJ135" s="593">
        <v>5.41</v>
      </c>
      <c r="KK135" s="593">
        <v>5.41</v>
      </c>
      <c r="KR135" s="593">
        <v>15.7</v>
      </c>
      <c r="KS135" s="593">
        <v>15.7</v>
      </c>
      <c r="KT135" s="593">
        <v>15.7</v>
      </c>
      <c r="KU135" s="593">
        <v>15.7</v>
      </c>
      <c r="KV135" s="593">
        <v>57.87</v>
      </c>
      <c r="KW135" s="593">
        <v>57.87</v>
      </c>
      <c r="LD135" s="593">
        <v>5.48</v>
      </c>
      <c r="LE135" s="593">
        <v>5.48</v>
      </c>
      <c r="LF135" s="593">
        <v>5.48</v>
      </c>
      <c r="LG135" s="593">
        <v>5.48</v>
      </c>
      <c r="LH135" s="593">
        <v>0.91</v>
      </c>
      <c r="LI135" s="593">
        <v>0.91</v>
      </c>
      <c r="LP135" s="593">
        <v>7.52</v>
      </c>
      <c r="LQ135" s="593">
        <v>7.52</v>
      </c>
      <c r="LR135" s="593">
        <v>7.52</v>
      </c>
      <c r="LS135" s="593">
        <v>7.52</v>
      </c>
      <c r="LT135" s="593">
        <v>4.01</v>
      </c>
      <c r="LU135" s="593">
        <v>4.01</v>
      </c>
      <c r="MB135" s="593">
        <v>7.49</v>
      </c>
      <c r="MC135" s="593">
        <v>7.95</v>
      </c>
      <c r="MD135" s="593">
        <v>3.84</v>
      </c>
      <c r="ME135" s="593">
        <v>3.84</v>
      </c>
      <c r="MF135" s="593">
        <v>3.78</v>
      </c>
      <c r="MG135" s="593">
        <v>3.78</v>
      </c>
      <c r="MH135" s="593">
        <v>4.55</v>
      </c>
      <c r="MI135" s="593">
        <v>4.55</v>
      </c>
      <c r="MJ135" s="593">
        <v>4.09</v>
      </c>
      <c r="MK135" s="593">
        <v>4.09</v>
      </c>
      <c r="ML135" s="593">
        <v>4.2</v>
      </c>
      <c r="MM135" s="593">
        <v>4.4000000000000004</v>
      </c>
      <c r="MN135" s="593">
        <v>17.170000000000002</v>
      </c>
      <c r="MO135" s="593">
        <v>17.170000000000002</v>
      </c>
      <c r="MP135" s="593">
        <v>10.039999999999999</v>
      </c>
      <c r="MQ135" s="593">
        <v>10.039999999999999</v>
      </c>
      <c r="MR135" s="593">
        <v>11.72</v>
      </c>
      <c r="MS135" s="593">
        <v>11.72</v>
      </c>
      <c r="MT135" s="593">
        <v>68.569999999999993</v>
      </c>
      <c r="MU135" s="593">
        <v>68.569999999999993</v>
      </c>
      <c r="MV135" s="593">
        <v>68.569999999999993</v>
      </c>
      <c r="MW135" s="593">
        <v>68.569999999999993</v>
      </c>
      <c r="MX135" s="593">
        <v>68.569999999999993</v>
      </c>
      <c r="MY135" s="593">
        <v>68.569999999999993</v>
      </c>
      <c r="MZ135" s="593">
        <v>27.43</v>
      </c>
      <c r="NA135" s="593">
        <v>27.43</v>
      </c>
      <c r="NB135" s="593">
        <v>89.65</v>
      </c>
      <c r="NC135" s="593">
        <v>89.65</v>
      </c>
      <c r="ND135" s="593">
        <v>86.23</v>
      </c>
      <c r="NE135" s="593">
        <v>86.23</v>
      </c>
      <c r="NF135" s="604">
        <f t="shared" si="16"/>
        <v>87.94</v>
      </c>
      <c r="NG135" s="604">
        <f t="shared" si="16"/>
        <v>87.94</v>
      </c>
      <c r="NH135" s="593">
        <v>92.09</v>
      </c>
      <c r="NI135" s="593">
        <v>92.09</v>
      </c>
      <c r="NL135" s="593">
        <v>22.94</v>
      </c>
      <c r="NM135" s="593">
        <v>22.94</v>
      </c>
      <c r="NN135" s="593">
        <v>71.7</v>
      </c>
      <c r="NO135" s="593">
        <v>71.7</v>
      </c>
      <c r="NP135" s="593">
        <v>71.7</v>
      </c>
      <c r="NQ135" s="593">
        <v>71.7</v>
      </c>
      <c r="NR135" s="593">
        <v>70.42</v>
      </c>
      <c r="NS135" s="593">
        <v>70.42</v>
      </c>
      <c r="NT135" s="593">
        <v>72.27</v>
      </c>
      <c r="NU135" s="593">
        <v>72.27</v>
      </c>
      <c r="NX135" s="593">
        <v>51.52</v>
      </c>
      <c r="NY135" s="593">
        <v>51.52</v>
      </c>
      <c r="NZ135" s="593">
        <v>93.04</v>
      </c>
      <c r="OA135" s="593">
        <v>93.04</v>
      </c>
      <c r="OB135" s="593">
        <v>93.04</v>
      </c>
      <c r="OC135" s="593">
        <v>93.04</v>
      </c>
      <c r="OD135" s="593">
        <v>94.35</v>
      </c>
      <c r="OE135" s="593">
        <v>94.35</v>
      </c>
      <c r="OJ135" s="593">
        <v>37.6</v>
      </c>
      <c r="OK135" s="593">
        <v>37.6</v>
      </c>
      <c r="OL135" s="593">
        <v>91.42</v>
      </c>
      <c r="OM135" s="593">
        <v>91.42</v>
      </c>
      <c r="ON135" s="593">
        <v>91.42</v>
      </c>
      <c r="OO135" s="593">
        <v>91.42</v>
      </c>
      <c r="OP135" s="593">
        <v>48.85</v>
      </c>
      <c r="OQ135" s="593">
        <v>48.85</v>
      </c>
      <c r="OR135" s="593">
        <v>82.39</v>
      </c>
      <c r="OS135" s="593">
        <v>82.39</v>
      </c>
      <c r="OV135" s="593">
        <v>17.78</v>
      </c>
      <c r="OW135" s="593">
        <v>17.78</v>
      </c>
      <c r="OX135" s="593">
        <v>10.66</v>
      </c>
      <c r="OY135" s="593">
        <v>10.66</v>
      </c>
      <c r="OZ135" s="593">
        <v>10.31</v>
      </c>
      <c r="PA135" s="593">
        <v>10.31</v>
      </c>
      <c r="PB135" s="593">
        <v>10.14</v>
      </c>
      <c r="PC135" s="593">
        <v>10.14</v>
      </c>
      <c r="PD135" s="593">
        <v>68.28</v>
      </c>
      <c r="PE135" s="593">
        <v>68.28</v>
      </c>
      <c r="PH135" s="593">
        <v>20.36</v>
      </c>
      <c r="PI135" s="593">
        <v>20.36</v>
      </c>
      <c r="PJ135" s="593">
        <v>12.71</v>
      </c>
      <c r="PK135" s="593">
        <v>12.71</v>
      </c>
      <c r="PL135" s="593">
        <v>12.71</v>
      </c>
      <c r="PM135" s="593">
        <v>12.09</v>
      </c>
      <c r="PN135" s="593">
        <v>12.09</v>
      </c>
      <c r="PO135" s="593">
        <v>12.09</v>
      </c>
      <c r="PP135" s="593">
        <v>74.569999999999993</v>
      </c>
      <c r="PQ135" s="593">
        <v>74.569999999999993</v>
      </c>
      <c r="PT135" s="593">
        <v>14.17</v>
      </c>
      <c r="PU135" s="593">
        <v>14.17</v>
      </c>
      <c r="PV135" s="593">
        <v>5.97</v>
      </c>
      <c r="PW135" s="593">
        <v>5.97</v>
      </c>
      <c r="PX135" s="593">
        <v>7.03</v>
      </c>
      <c r="PY135" s="593">
        <v>7.03</v>
      </c>
      <c r="PZ135" s="593">
        <v>7.03</v>
      </c>
      <c r="QA135" s="593">
        <v>7.03</v>
      </c>
      <c r="QB135" s="593">
        <v>7.03</v>
      </c>
      <c r="QC135" s="593">
        <v>7.03</v>
      </c>
      <c r="QD135" s="593">
        <v>6.94</v>
      </c>
      <c r="QE135" s="593">
        <v>6.94</v>
      </c>
      <c r="QF135" s="593">
        <v>4.2</v>
      </c>
      <c r="QG135" s="593">
        <v>4.2</v>
      </c>
      <c r="QH135" s="593">
        <v>1.75</v>
      </c>
      <c r="QI135" s="593">
        <v>1.75</v>
      </c>
      <c r="QJ135" s="593">
        <v>2.0299999999999998</v>
      </c>
      <c r="QK135" s="593">
        <v>2.0299999999999998</v>
      </c>
      <c r="QL135" s="593">
        <v>2.0299999999999998</v>
      </c>
      <c r="QM135" s="593">
        <v>2.0299999999999998</v>
      </c>
      <c r="QN135" s="593">
        <v>2.0299999999999998</v>
      </c>
      <c r="QO135" s="593">
        <v>2.0299999999999998</v>
      </c>
      <c r="QP135" s="593">
        <v>2.0299999999999998</v>
      </c>
      <c r="QQ135" s="593">
        <v>2.0299999999999998</v>
      </c>
      <c r="QR135" s="593">
        <v>4.92</v>
      </c>
      <c r="QS135" s="593">
        <v>4.92</v>
      </c>
      <c r="QT135" s="593">
        <v>2.0299999999999998</v>
      </c>
      <c r="QU135" s="593">
        <v>2.0299999999999998</v>
      </c>
      <c r="QV135" s="593">
        <v>2.36</v>
      </c>
      <c r="QW135" s="593">
        <v>2.36</v>
      </c>
      <c r="QX135" s="593">
        <v>2.36</v>
      </c>
      <c r="QY135" s="593">
        <v>2.36</v>
      </c>
      <c r="QZ135" s="593">
        <v>2.36</v>
      </c>
      <c r="RA135" s="593">
        <v>2.36</v>
      </c>
      <c r="RB135" s="593">
        <v>2.36</v>
      </c>
      <c r="RC135" s="593">
        <v>2.36</v>
      </c>
      <c r="RD135" s="593">
        <v>7.62</v>
      </c>
      <c r="RE135" s="593">
        <v>7.62</v>
      </c>
      <c r="RF135" s="593">
        <v>3.11</v>
      </c>
      <c r="RG135" s="593">
        <v>3.11</v>
      </c>
      <c r="RH135" s="593">
        <v>3.65</v>
      </c>
      <c r="RI135" s="593">
        <v>3.65</v>
      </c>
      <c r="RJ135" s="593">
        <v>3.65</v>
      </c>
      <c r="RK135" s="593">
        <v>3.65</v>
      </c>
      <c r="RL135" s="593">
        <v>3.65</v>
      </c>
      <c r="RM135" s="593">
        <v>3.65</v>
      </c>
      <c r="RN135" s="593">
        <v>3.64</v>
      </c>
      <c r="RO135" s="593">
        <v>3.64</v>
      </c>
      <c r="RP135" s="593">
        <v>19.809999999999999</v>
      </c>
      <c r="RQ135" s="593">
        <v>19.809999999999999</v>
      </c>
      <c r="RR135" s="593">
        <v>8.6999999999999993</v>
      </c>
      <c r="RS135" s="593">
        <v>8.6999999999999993</v>
      </c>
      <c r="RT135" s="593">
        <v>10.26</v>
      </c>
      <c r="RU135" s="593">
        <v>10.26</v>
      </c>
      <c r="RV135" s="593">
        <v>10.26</v>
      </c>
      <c r="RW135" s="593">
        <v>10.26</v>
      </c>
      <c r="RX135" s="593">
        <v>10.26</v>
      </c>
      <c r="RY135" s="593">
        <v>10.26</v>
      </c>
      <c r="RZ135" s="593">
        <v>10.039999999999999</v>
      </c>
      <c r="SA135" s="593">
        <v>10.039999999999999</v>
      </c>
      <c r="SB135" s="593">
        <v>10.5</v>
      </c>
      <c r="SC135" s="593">
        <v>10.5</v>
      </c>
      <c r="SD135" s="593">
        <v>4.33</v>
      </c>
      <c r="SE135" s="593">
        <v>4.33</v>
      </c>
      <c r="SF135" s="593">
        <v>5.09</v>
      </c>
      <c r="SG135" s="593">
        <v>5.09</v>
      </c>
      <c r="SH135" s="593">
        <v>5.09</v>
      </c>
      <c r="SI135" s="593">
        <v>5.09</v>
      </c>
      <c r="SJ135" s="593">
        <v>5.09</v>
      </c>
      <c r="SK135" s="593">
        <v>5.09</v>
      </c>
      <c r="SL135" s="593">
        <v>5.05</v>
      </c>
      <c r="SM135" s="593">
        <v>5.05</v>
      </c>
      <c r="SN135" s="593">
        <v>8.86</v>
      </c>
      <c r="SO135" s="593">
        <v>8.86</v>
      </c>
      <c r="SZ135" s="593">
        <v>9.69</v>
      </c>
      <c r="TA135" s="593">
        <v>9.69</v>
      </c>
      <c r="TX135" s="593">
        <v>6.24</v>
      </c>
      <c r="TY135" s="600">
        <v>6.24</v>
      </c>
    </row>
    <row r="136" spans="1:545" s="593" customFormat="1" x14ac:dyDescent="0.15">
      <c r="A136" s="602">
        <v>20</v>
      </c>
      <c r="B136" s="603">
        <v>23.46</v>
      </c>
      <c r="C136" s="603">
        <v>23.46</v>
      </c>
      <c r="D136" s="603">
        <v>24.88</v>
      </c>
      <c r="E136" s="603">
        <v>24.88</v>
      </c>
      <c r="F136" s="603">
        <v>79.39</v>
      </c>
      <c r="G136" s="603">
        <v>79.39</v>
      </c>
      <c r="H136" s="603">
        <v>70.510000000000005</v>
      </c>
      <c r="I136" s="603">
        <v>70.510000000000005</v>
      </c>
      <c r="J136" s="603">
        <v>86.83</v>
      </c>
      <c r="K136" s="603">
        <v>86.83</v>
      </c>
      <c r="L136" s="603"/>
      <c r="M136" s="603"/>
      <c r="N136" s="603"/>
      <c r="O136" s="603"/>
      <c r="P136" s="603"/>
      <c r="Q136" s="603"/>
      <c r="R136" s="603"/>
      <c r="S136" s="603"/>
      <c r="T136" s="603"/>
      <c r="U136" s="603"/>
      <c r="V136" s="603"/>
      <c r="W136" s="603"/>
      <c r="X136" s="603"/>
      <c r="Y136" s="603"/>
      <c r="Z136" s="603">
        <v>4.8099999999999996</v>
      </c>
      <c r="AA136" s="603"/>
      <c r="AB136" s="603"/>
      <c r="AC136" s="603"/>
      <c r="AD136" s="603"/>
      <c r="AE136" s="603"/>
      <c r="AF136" s="603"/>
      <c r="AG136" s="603"/>
      <c r="AH136" s="603"/>
      <c r="AI136" s="603"/>
      <c r="AJ136" s="603"/>
      <c r="AK136" s="603"/>
      <c r="AL136" s="603">
        <v>11.01</v>
      </c>
      <c r="AM136" s="603">
        <v>11.01</v>
      </c>
      <c r="AN136" s="603"/>
      <c r="AO136" s="603"/>
      <c r="AP136" s="603"/>
      <c r="AQ136" s="603"/>
      <c r="AR136" s="603"/>
      <c r="AS136" s="603"/>
      <c r="AT136" s="603"/>
      <c r="AU136" s="603"/>
      <c r="AV136" s="603"/>
      <c r="AW136" s="603"/>
      <c r="AX136" s="603">
        <v>12.54</v>
      </c>
      <c r="AY136" s="603">
        <v>12.54</v>
      </c>
      <c r="AZ136" s="603"/>
      <c r="BA136" s="603"/>
      <c r="BB136" s="603"/>
      <c r="BC136" s="603"/>
      <c r="BD136" s="603"/>
      <c r="BE136" s="603"/>
      <c r="BF136" s="603"/>
      <c r="BG136" s="603"/>
      <c r="BH136" s="603"/>
      <c r="BI136" s="603"/>
      <c r="BJ136" s="603">
        <v>6.83</v>
      </c>
      <c r="BK136" s="603"/>
      <c r="BL136" s="603"/>
      <c r="BM136" s="603"/>
      <c r="BN136" s="603"/>
      <c r="BO136" s="603"/>
      <c r="BP136" s="603"/>
      <c r="BQ136" s="603"/>
      <c r="BR136" s="603"/>
      <c r="BS136" s="603"/>
      <c r="BT136" s="603"/>
      <c r="BU136" s="603"/>
      <c r="BV136" s="603">
        <v>2.0099999999999998</v>
      </c>
      <c r="BW136" s="603"/>
      <c r="BX136" s="603"/>
      <c r="BY136" s="603"/>
      <c r="BZ136" s="603"/>
      <c r="CA136" s="603"/>
      <c r="CB136" s="603"/>
      <c r="CC136" s="603"/>
      <c r="CD136" s="603"/>
      <c r="CE136" s="603"/>
      <c r="CF136" s="603"/>
      <c r="CG136" s="603"/>
      <c r="CH136" s="603">
        <v>6.09</v>
      </c>
      <c r="CI136" s="603">
        <v>6.09</v>
      </c>
      <c r="CJ136" s="603"/>
      <c r="CK136" s="603"/>
      <c r="CL136" s="603"/>
      <c r="CM136" s="603"/>
      <c r="CN136" s="603"/>
      <c r="CO136" s="603"/>
      <c r="CP136" s="603"/>
      <c r="CQ136" s="603"/>
      <c r="CR136" s="603"/>
      <c r="CS136" s="603"/>
      <c r="CT136" s="603"/>
      <c r="CU136" s="603"/>
      <c r="CV136" s="603"/>
      <c r="CW136" s="603"/>
      <c r="CX136" s="603"/>
      <c r="CY136" s="603"/>
      <c r="CZ136" s="603"/>
      <c r="DA136" s="603"/>
      <c r="DB136" s="603"/>
      <c r="DC136" s="603"/>
      <c r="DD136" s="603"/>
      <c r="DE136" s="603"/>
      <c r="DF136" s="603">
        <v>73.010000000000005</v>
      </c>
      <c r="DG136" s="603">
        <v>73.010000000000005</v>
      </c>
      <c r="DH136" s="603">
        <v>75.34</v>
      </c>
      <c r="DI136" s="603">
        <v>73.02</v>
      </c>
      <c r="DJ136" s="603">
        <v>100.87</v>
      </c>
      <c r="DK136" s="603">
        <v>100.87</v>
      </c>
      <c r="DL136" s="603">
        <v>97.35</v>
      </c>
      <c r="DM136" s="603">
        <v>97.35</v>
      </c>
      <c r="DN136" s="603">
        <v>100.87</v>
      </c>
      <c r="DO136" s="603">
        <v>100.87</v>
      </c>
      <c r="DP136" s="603">
        <v>97.35</v>
      </c>
      <c r="DQ136" s="603">
        <v>100.87</v>
      </c>
      <c r="DR136" s="603">
        <v>100.87</v>
      </c>
      <c r="DS136" s="603">
        <v>100.87</v>
      </c>
      <c r="DT136" s="603">
        <v>97.35</v>
      </c>
      <c r="DU136" s="603">
        <v>97.35</v>
      </c>
      <c r="DV136" s="603">
        <v>120.37</v>
      </c>
      <c r="DW136" s="603">
        <v>117.01</v>
      </c>
      <c r="DX136" s="603">
        <v>120.37</v>
      </c>
      <c r="DY136" s="603">
        <v>120.37</v>
      </c>
      <c r="DZ136" s="603">
        <v>117.01</v>
      </c>
      <c r="EA136" s="603">
        <v>117.01</v>
      </c>
      <c r="EB136" s="603">
        <v>119.82</v>
      </c>
      <c r="EC136" s="603">
        <v>119.82</v>
      </c>
      <c r="ED136" s="603">
        <v>38.74</v>
      </c>
      <c r="EE136" s="603">
        <v>37.28</v>
      </c>
      <c r="EF136" s="603">
        <v>37.28</v>
      </c>
      <c r="EG136" s="603">
        <v>37.28</v>
      </c>
      <c r="EH136" s="603">
        <v>39.67</v>
      </c>
      <c r="EI136" s="603">
        <v>39.67</v>
      </c>
      <c r="EJ136" s="603">
        <v>93.9</v>
      </c>
      <c r="EK136" s="603">
        <v>93.9</v>
      </c>
      <c r="EL136" s="603">
        <v>93.9</v>
      </c>
      <c r="EM136" s="603">
        <v>97.32</v>
      </c>
      <c r="EN136" s="603">
        <v>92.98</v>
      </c>
      <c r="EO136" s="603">
        <v>92.98</v>
      </c>
      <c r="EP136" s="603">
        <v>93.23</v>
      </c>
      <c r="EQ136" s="603">
        <v>93.23</v>
      </c>
      <c r="ER136" s="603">
        <v>33.54</v>
      </c>
      <c r="ES136" s="603">
        <v>35.03</v>
      </c>
      <c r="ET136" s="603">
        <v>34.130000000000003</v>
      </c>
      <c r="EU136" s="603">
        <v>34.130000000000003</v>
      </c>
      <c r="EV136" s="603">
        <v>34.130000000000003</v>
      </c>
      <c r="EW136" s="603">
        <v>34.130000000000003</v>
      </c>
      <c r="EX136" s="603">
        <v>34.130000000000003</v>
      </c>
      <c r="EY136" s="603">
        <v>23.4</v>
      </c>
      <c r="EZ136" s="603">
        <v>71.510000000000005</v>
      </c>
      <c r="FA136" s="603">
        <v>71.510000000000005</v>
      </c>
      <c r="FB136" s="603">
        <v>71.510000000000005</v>
      </c>
      <c r="FC136" s="603">
        <v>71.510000000000005</v>
      </c>
      <c r="FD136" s="603">
        <v>18.77</v>
      </c>
      <c r="FE136" s="603">
        <v>18.77</v>
      </c>
      <c r="FF136" s="603">
        <v>18.77</v>
      </c>
      <c r="FG136" s="603">
        <v>18.77</v>
      </c>
      <c r="FH136" s="603">
        <v>18.77</v>
      </c>
      <c r="FI136" s="603">
        <v>18.77</v>
      </c>
      <c r="FJ136" s="603">
        <v>11.82</v>
      </c>
      <c r="FK136" s="603">
        <v>11.82</v>
      </c>
      <c r="FL136" s="593">
        <v>11.82</v>
      </c>
      <c r="FM136" s="593">
        <v>11.82</v>
      </c>
      <c r="FN136" s="593">
        <v>12.6</v>
      </c>
      <c r="FO136" s="593">
        <v>12.6</v>
      </c>
      <c r="FP136" s="593">
        <v>23.53</v>
      </c>
      <c r="FQ136" s="593">
        <v>23.53</v>
      </c>
      <c r="FR136" s="593">
        <v>23.53</v>
      </c>
      <c r="FS136" s="593">
        <v>23.53</v>
      </c>
      <c r="FT136" s="593">
        <v>78.59</v>
      </c>
      <c r="FU136" s="593">
        <v>78.59</v>
      </c>
      <c r="FV136" s="593">
        <v>78.59</v>
      </c>
      <c r="FW136" s="593">
        <v>78.59</v>
      </c>
      <c r="FX136" s="593">
        <v>78.59</v>
      </c>
      <c r="FY136" s="593">
        <v>78.59</v>
      </c>
      <c r="FZ136" s="593">
        <v>78.59</v>
      </c>
      <c r="GA136" s="593">
        <v>78.59</v>
      </c>
      <c r="GB136" s="593">
        <v>39.64</v>
      </c>
      <c r="GC136" s="593">
        <v>39.64</v>
      </c>
      <c r="GD136" s="593">
        <v>8.52</v>
      </c>
      <c r="GE136" s="593">
        <v>8.52</v>
      </c>
      <c r="GF136" s="593">
        <v>13.71</v>
      </c>
      <c r="GG136" s="593">
        <v>13.71</v>
      </c>
      <c r="GH136" s="593">
        <v>8.57</v>
      </c>
      <c r="GI136" s="593">
        <v>8.57</v>
      </c>
      <c r="GJ136" s="593">
        <v>8.3800000000000008</v>
      </c>
      <c r="GK136" s="593">
        <v>8.3800000000000008</v>
      </c>
      <c r="GL136" s="593">
        <v>8.3800000000000008</v>
      </c>
      <c r="GM136" s="593">
        <v>8.3800000000000008</v>
      </c>
      <c r="GN136" s="593">
        <v>4.91</v>
      </c>
      <c r="GO136" s="593">
        <v>4.91</v>
      </c>
      <c r="GP136" s="593">
        <v>2.71</v>
      </c>
      <c r="GQ136" s="593">
        <v>2.64</v>
      </c>
      <c r="GZ136" s="593">
        <v>28.35</v>
      </c>
      <c r="HA136" s="593">
        <v>28.35</v>
      </c>
      <c r="HB136" s="593">
        <v>80.92</v>
      </c>
      <c r="HC136" s="593">
        <v>80.92</v>
      </c>
      <c r="HD136" s="593">
        <v>80.92</v>
      </c>
      <c r="HE136" s="593">
        <v>80.92</v>
      </c>
      <c r="HF136" s="593">
        <v>89.3</v>
      </c>
      <c r="HG136" s="593">
        <v>89.3</v>
      </c>
      <c r="HH136" s="593">
        <v>89.3</v>
      </c>
      <c r="HI136" s="593">
        <v>89.3</v>
      </c>
      <c r="HJ136" s="593">
        <v>89.3</v>
      </c>
      <c r="HK136" s="593">
        <v>89.3</v>
      </c>
      <c r="HL136" s="593">
        <v>111.12</v>
      </c>
      <c r="HM136" s="593">
        <v>111.12</v>
      </c>
      <c r="HN136" s="593">
        <v>97</v>
      </c>
      <c r="HO136" s="593">
        <v>97</v>
      </c>
      <c r="HP136" s="593">
        <v>97</v>
      </c>
      <c r="HQ136" s="593">
        <v>97</v>
      </c>
      <c r="HR136" s="593">
        <v>105.7</v>
      </c>
      <c r="HS136" s="593">
        <v>105.7</v>
      </c>
      <c r="HT136" s="593">
        <v>105.7</v>
      </c>
      <c r="HU136" s="593">
        <v>105.7</v>
      </c>
      <c r="HX136" s="593">
        <v>25.76</v>
      </c>
      <c r="HY136" s="593">
        <v>25.76</v>
      </c>
      <c r="HZ136" s="593">
        <v>76.3</v>
      </c>
      <c r="IA136" s="593">
        <v>76.3</v>
      </c>
      <c r="IB136" s="593">
        <v>75.77</v>
      </c>
      <c r="IC136" s="593">
        <v>75.77</v>
      </c>
      <c r="ID136" s="593">
        <v>86.58</v>
      </c>
      <c r="IE136" s="593">
        <v>86.58</v>
      </c>
      <c r="IJ136" s="593">
        <v>71.209999999999994</v>
      </c>
      <c r="IK136" s="593">
        <v>71.209999999999994</v>
      </c>
      <c r="IL136" s="593">
        <v>147.87</v>
      </c>
      <c r="IM136" s="593">
        <v>147.87</v>
      </c>
      <c r="IN136" s="593">
        <v>163.4</v>
      </c>
      <c r="IO136" s="593">
        <v>163.4</v>
      </c>
      <c r="IP136" s="593">
        <v>163.4</v>
      </c>
      <c r="IQ136" s="593">
        <v>163.4</v>
      </c>
      <c r="IV136" s="593">
        <v>71.209999999999994</v>
      </c>
      <c r="IW136" s="593">
        <v>71.209999999999994</v>
      </c>
      <c r="IX136" s="593">
        <v>147.87</v>
      </c>
      <c r="IY136" s="593">
        <v>147.87</v>
      </c>
      <c r="IZ136" s="593">
        <v>163.4</v>
      </c>
      <c r="JA136" s="593">
        <v>163.4</v>
      </c>
      <c r="JB136" s="593">
        <v>163.4</v>
      </c>
      <c r="JC136" s="593">
        <v>163.4</v>
      </c>
      <c r="JH136" s="593">
        <v>59.6</v>
      </c>
      <c r="JI136" s="593">
        <v>59.6</v>
      </c>
      <c r="JJ136" s="593">
        <v>138.63</v>
      </c>
      <c r="JK136" s="593">
        <v>138.63</v>
      </c>
      <c r="JL136" s="593">
        <v>138.63</v>
      </c>
      <c r="JM136" s="593">
        <v>138.63</v>
      </c>
      <c r="JN136" s="593">
        <v>153.19</v>
      </c>
      <c r="JO136" s="593">
        <v>153.19</v>
      </c>
      <c r="JP136" s="593">
        <v>153.19</v>
      </c>
      <c r="JQ136" s="593">
        <v>153.19</v>
      </c>
      <c r="JT136" s="593">
        <v>15.82</v>
      </c>
      <c r="JU136" s="593">
        <v>15.82</v>
      </c>
      <c r="JV136" s="593">
        <v>15.82</v>
      </c>
      <c r="JW136" s="593">
        <v>15.82</v>
      </c>
      <c r="JX136" s="593">
        <v>15.82</v>
      </c>
      <c r="JY136" s="593">
        <v>15.82</v>
      </c>
      <c r="KF136" s="593">
        <v>7.14</v>
      </c>
      <c r="KG136" s="593">
        <v>7.14</v>
      </c>
      <c r="KH136" s="593">
        <v>5.74</v>
      </c>
      <c r="KI136" s="593">
        <v>5.74</v>
      </c>
      <c r="KJ136" s="593">
        <v>5.74</v>
      </c>
      <c r="KK136" s="593">
        <v>5.74</v>
      </c>
      <c r="KR136" s="593">
        <v>16.45</v>
      </c>
      <c r="KS136" s="593">
        <v>16.45</v>
      </c>
      <c r="KT136" s="593">
        <v>16.45</v>
      </c>
      <c r="KU136" s="593">
        <v>16.45</v>
      </c>
      <c r="KV136" s="593">
        <v>62.22</v>
      </c>
      <c r="KW136" s="593">
        <v>62.22</v>
      </c>
      <c r="LD136" s="593">
        <v>5.87</v>
      </c>
      <c r="LE136" s="593">
        <v>5.87</v>
      </c>
      <c r="LF136" s="593">
        <v>5.87</v>
      </c>
      <c r="LG136" s="593">
        <v>5.87</v>
      </c>
      <c r="LH136" s="593">
        <v>0.97</v>
      </c>
      <c r="LI136" s="593">
        <v>0.97</v>
      </c>
      <c r="LP136" s="593">
        <v>7.88</v>
      </c>
      <c r="LQ136" s="593">
        <v>7.88</v>
      </c>
      <c r="LR136" s="593">
        <v>7.88</v>
      </c>
      <c r="LS136" s="593">
        <v>7.88</v>
      </c>
      <c r="LT136" s="593">
        <v>4.32</v>
      </c>
      <c r="LU136" s="593">
        <v>4.32</v>
      </c>
      <c r="MB136" s="593">
        <v>7.88</v>
      </c>
      <c r="MC136" s="593">
        <v>8.32</v>
      </c>
      <c r="MD136" s="593">
        <v>4.18</v>
      </c>
      <c r="ME136" s="593">
        <v>4.18</v>
      </c>
      <c r="MF136" s="593">
        <v>4.12</v>
      </c>
      <c r="MG136" s="593">
        <v>4.12</v>
      </c>
      <c r="MH136" s="593">
        <v>4.9000000000000004</v>
      </c>
      <c r="MI136" s="593">
        <v>4.9000000000000004</v>
      </c>
      <c r="MJ136" s="593">
        <v>4.43</v>
      </c>
      <c r="MK136" s="593">
        <v>4.43</v>
      </c>
      <c r="ML136" s="593">
        <v>4.55</v>
      </c>
      <c r="MM136" s="593">
        <v>4.74</v>
      </c>
      <c r="MN136" s="593">
        <v>18.07</v>
      </c>
      <c r="MO136" s="593">
        <v>18.07</v>
      </c>
      <c r="MP136" s="593">
        <v>10.85</v>
      </c>
      <c r="MQ136" s="593">
        <v>10.85</v>
      </c>
      <c r="MR136" s="593">
        <v>12.56</v>
      </c>
      <c r="MS136" s="593">
        <v>12.56</v>
      </c>
      <c r="MT136" s="593">
        <v>73.930000000000007</v>
      </c>
      <c r="MU136" s="593">
        <v>73.930000000000007</v>
      </c>
      <c r="MV136" s="593">
        <v>73.930000000000007</v>
      </c>
      <c r="MW136" s="593">
        <v>73.930000000000007</v>
      </c>
      <c r="MX136" s="593">
        <v>73.930000000000007</v>
      </c>
      <c r="MY136" s="593">
        <v>73.930000000000007</v>
      </c>
      <c r="MZ136" s="593">
        <v>28.61</v>
      </c>
      <c r="NA136" s="593">
        <v>28.61</v>
      </c>
      <c r="NB136" s="593">
        <v>95.07</v>
      </c>
      <c r="NC136" s="593">
        <v>95.07</v>
      </c>
      <c r="ND136" s="593">
        <v>91.55</v>
      </c>
      <c r="NE136" s="593">
        <v>91.55</v>
      </c>
      <c r="NF136" s="604">
        <f t="shared" si="16"/>
        <v>93.31</v>
      </c>
      <c r="NG136" s="604">
        <f t="shared" si="16"/>
        <v>93.31</v>
      </c>
      <c r="NH136" s="593">
        <v>97.45</v>
      </c>
      <c r="NI136" s="593">
        <v>97.45</v>
      </c>
      <c r="NL136" s="593">
        <v>23.96</v>
      </c>
      <c r="NM136" s="593">
        <v>23.96</v>
      </c>
      <c r="NN136" s="593">
        <v>76.290000000000006</v>
      </c>
      <c r="NO136" s="593">
        <v>76.290000000000006</v>
      </c>
      <c r="NP136" s="593">
        <v>76.290000000000006</v>
      </c>
      <c r="NQ136" s="593">
        <v>76.290000000000006</v>
      </c>
      <c r="NR136" s="593">
        <v>75.010000000000005</v>
      </c>
      <c r="NS136" s="593">
        <v>75.010000000000005</v>
      </c>
      <c r="NT136" s="593">
        <v>76.87</v>
      </c>
      <c r="NU136" s="593">
        <v>76.87</v>
      </c>
      <c r="NX136" s="593">
        <v>53.95</v>
      </c>
      <c r="NY136" s="593">
        <v>53.95</v>
      </c>
      <c r="NZ136" s="593">
        <v>97.97</v>
      </c>
      <c r="OA136" s="593">
        <v>97.97</v>
      </c>
      <c r="OB136" s="593">
        <v>97.97</v>
      </c>
      <c r="OC136" s="593">
        <v>97.97</v>
      </c>
      <c r="OD136" s="593">
        <v>99.28</v>
      </c>
      <c r="OE136" s="593">
        <v>99.28</v>
      </c>
      <c r="OJ136" s="593">
        <v>39.520000000000003</v>
      </c>
      <c r="OK136" s="593">
        <v>39.520000000000003</v>
      </c>
      <c r="OL136" s="593">
        <v>95.43</v>
      </c>
      <c r="OM136" s="593">
        <v>95.43</v>
      </c>
      <c r="ON136" s="593">
        <v>95.43</v>
      </c>
      <c r="OO136" s="593">
        <v>95.43</v>
      </c>
      <c r="OP136" s="593">
        <v>53.82</v>
      </c>
      <c r="OQ136" s="593">
        <v>53.82</v>
      </c>
      <c r="OR136" s="593">
        <v>87.97</v>
      </c>
      <c r="OS136" s="593">
        <v>87.97</v>
      </c>
      <c r="OV136" s="593">
        <v>18.579999999999998</v>
      </c>
      <c r="OW136" s="593">
        <v>18.579999999999998</v>
      </c>
      <c r="OX136" s="593">
        <v>11.39</v>
      </c>
      <c r="OY136" s="593">
        <v>11.39</v>
      </c>
      <c r="OZ136" s="593">
        <v>11.03</v>
      </c>
      <c r="PA136" s="593">
        <v>11.03</v>
      </c>
      <c r="PB136" s="593">
        <v>10.84</v>
      </c>
      <c r="PC136" s="593">
        <v>10.84</v>
      </c>
      <c r="PD136" s="593">
        <v>72.81</v>
      </c>
      <c r="PE136" s="593">
        <v>72.81</v>
      </c>
      <c r="PH136" s="593">
        <v>21.27</v>
      </c>
      <c r="PI136" s="593">
        <v>21.27</v>
      </c>
      <c r="PJ136" s="593">
        <v>13.61</v>
      </c>
      <c r="PK136" s="593">
        <v>13.61</v>
      </c>
      <c r="PL136" s="593">
        <v>13.61</v>
      </c>
      <c r="PM136" s="593">
        <v>12.95</v>
      </c>
      <c r="PN136" s="593">
        <v>12.95</v>
      </c>
      <c r="PO136" s="593">
        <v>12.95</v>
      </c>
      <c r="PP136" s="593">
        <v>79.7</v>
      </c>
      <c r="PQ136" s="593">
        <v>79.7</v>
      </c>
      <c r="PT136" s="593">
        <v>14.85</v>
      </c>
      <c r="PU136" s="593">
        <v>14.85</v>
      </c>
      <c r="PV136" s="593">
        <v>6.52</v>
      </c>
      <c r="PW136" s="593">
        <v>6.52</v>
      </c>
      <c r="PX136" s="593">
        <v>7.6</v>
      </c>
      <c r="PY136" s="593">
        <v>7.6</v>
      </c>
      <c r="PZ136" s="593">
        <v>7.6</v>
      </c>
      <c r="QA136" s="593">
        <v>7.6</v>
      </c>
      <c r="QB136" s="593">
        <v>7.6</v>
      </c>
      <c r="QC136" s="593">
        <v>7.6</v>
      </c>
      <c r="QD136" s="593">
        <v>7.52</v>
      </c>
      <c r="QE136" s="593">
        <v>7.52</v>
      </c>
      <c r="QF136" s="593">
        <v>4.3899999999999997</v>
      </c>
      <c r="QG136" s="593">
        <v>4.3899999999999997</v>
      </c>
      <c r="QH136" s="593">
        <v>1.91</v>
      </c>
      <c r="QI136" s="593">
        <v>1.91</v>
      </c>
      <c r="QJ136" s="593">
        <v>2.1800000000000002</v>
      </c>
      <c r="QK136" s="593">
        <v>2.1800000000000002</v>
      </c>
      <c r="QL136" s="593">
        <v>2.1800000000000002</v>
      </c>
      <c r="QM136" s="593">
        <v>2.1800000000000002</v>
      </c>
      <c r="QN136" s="593">
        <v>2.1800000000000002</v>
      </c>
      <c r="QO136" s="593">
        <v>2.1800000000000002</v>
      </c>
      <c r="QP136" s="593">
        <v>2.19</v>
      </c>
      <c r="QQ136" s="593">
        <v>2.19</v>
      </c>
      <c r="QR136" s="593">
        <v>5.14</v>
      </c>
      <c r="QS136" s="593">
        <v>5.14</v>
      </c>
      <c r="QT136" s="593">
        <v>2.21</v>
      </c>
      <c r="QU136" s="593">
        <v>2.21</v>
      </c>
      <c r="QV136" s="593">
        <v>2.5499999999999998</v>
      </c>
      <c r="QW136" s="593">
        <v>2.5499999999999998</v>
      </c>
      <c r="QX136" s="593">
        <v>2.5499999999999998</v>
      </c>
      <c r="QY136" s="593">
        <v>2.5499999999999998</v>
      </c>
      <c r="QZ136" s="593">
        <v>2.5499999999999998</v>
      </c>
      <c r="RA136" s="593">
        <v>2.5499999999999998</v>
      </c>
      <c r="RB136" s="593">
        <v>2.5499999999999998</v>
      </c>
      <c r="RC136" s="593">
        <v>2.5499999999999998</v>
      </c>
      <c r="RD136" s="593">
        <v>7.98</v>
      </c>
      <c r="RE136" s="593">
        <v>7.98</v>
      </c>
      <c r="RF136" s="593">
        <v>3.4</v>
      </c>
      <c r="RG136" s="593">
        <v>3.4</v>
      </c>
      <c r="RH136" s="593">
        <v>3.95</v>
      </c>
      <c r="RI136" s="593">
        <v>3.95</v>
      </c>
      <c r="RJ136" s="593">
        <v>3.95</v>
      </c>
      <c r="RK136" s="593">
        <v>3.95</v>
      </c>
      <c r="RL136" s="593">
        <v>3.95</v>
      </c>
      <c r="RM136" s="593">
        <v>3.95</v>
      </c>
      <c r="RN136" s="593">
        <v>3.94</v>
      </c>
      <c r="RO136" s="593">
        <v>3.94</v>
      </c>
      <c r="RP136" s="593">
        <v>20.76</v>
      </c>
      <c r="RQ136" s="593">
        <v>20.76</v>
      </c>
      <c r="RR136" s="593">
        <v>9.49</v>
      </c>
      <c r="RS136" s="593">
        <v>9.49</v>
      </c>
      <c r="RT136" s="593">
        <v>11.07</v>
      </c>
      <c r="RU136" s="593">
        <v>11.07</v>
      </c>
      <c r="RV136" s="593">
        <v>11.07</v>
      </c>
      <c r="RW136" s="593">
        <v>11.07</v>
      </c>
      <c r="RX136" s="593">
        <v>11.07</v>
      </c>
      <c r="RY136" s="593">
        <v>11.07</v>
      </c>
      <c r="RZ136" s="593">
        <v>10.86</v>
      </c>
      <c r="SA136" s="593">
        <v>10.86</v>
      </c>
      <c r="SB136" s="593">
        <v>11</v>
      </c>
      <c r="SC136" s="593">
        <v>11</v>
      </c>
      <c r="SD136" s="593">
        <v>4.7300000000000004</v>
      </c>
      <c r="SE136" s="593">
        <v>4.7300000000000004</v>
      </c>
      <c r="SF136" s="593">
        <v>5.51</v>
      </c>
      <c r="SG136" s="593">
        <v>5.51</v>
      </c>
      <c r="SH136" s="593">
        <v>5.51</v>
      </c>
      <c r="SI136" s="593">
        <v>5.51</v>
      </c>
      <c r="SJ136" s="593">
        <v>5.51</v>
      </c>
      <c r="SK136" s="593">
        <v>5.51</v>
      </c>
      <c r="SL136" s="593">
        <v>5.47</v>
      </c>
      <c r="SM136" s="593">
        <v>5.47</v>
      </c>
      <c r="SN136" s="593">
        <v>9.2799999999999994</v>
      </c>
      <c r="SO136" s="593">
        <v>9.2799999999999994</v>
      </c>
      <c r="SZ136" s="593">
        <v>10.15</v>
      </c>
      <c r="TA136" s="593">
        <v>10.15</v>
      </c>
      <c r="TX136" s="593">
        <v>6.53</v>
      </c>
      <c r="TY136" s="600">
        <v>6.53</v>
      </c>
    </row>
    <row r="137" spans="1:545" s="593" customFormat="1" x14ac:dyDescent="0.15">
      <c r="A137" s="602">
        <v>21</v>
      </c>
      <c r="B137" s="603">
        <v>24.48</v>
      </c>
      <c r="C137" s="603">
        <v>24.48</v>
      </c>
      <c r="D137" s="603">
        <v>25.82</v>
      </c>
      <c r="E137" s="603">
        <v>25.82</v>
      </c>
      <c r="F137" s="603">
        <v>83.5</v>
      </c>
      <c r="G137" s="603">
        <v>83.5</v>
      </c>
      <c r="H137" s="603">
        <v>74.41</v>
      </c>
      <c r="I137" s="603">
        <v>74.41</v>
      </c>
      <c r="J137" s="603">
        <v>90.37</v>
      </c>
      <c r="K137" s="603">
        <v>90.37</v>
      </c>
      <c r="L137" s="603"/>
      <c r="M137" s="603"/>
      <c r="N137" s="603"/>
      <c r="O137" s="603"/>
      <c r="P137" s="603"/>
      <c r="Q137" s="603"/>
      <c r="R137" s="603"/>
      <c r="S137" s="603"/>
      <c r="T137" s="603"/>
      <c r="U137" s="603"/>
      <c r="V137" s="603"/>
      <c r="W137" s="603"/>
      <c r="X137" s="603"/>
      <c r="Y137" s="603"/>
      <c r="Z137" s="603">
        <v>5.01</v>
      </c>
      <c r="AA137" s="603"/>
      <c r="AB137" s="603"/>
      <c r="AC137" s="603"/>
      <c r="AD137" s="603"/>
      <c r="AE137" s="603"/>
      <c r="AF137" s="603"/>
      <c r="AG137" s="603"/>
      <c r="AH137" s="603"/>
      <c r="AI137" s="603"/>
      <c r="AJ137" s="603"/>
      <c r="AK137" s="603"/>
      <c r="AL137" s="603">
        <v>11.49</v>
      </c>
      <c r="AM137" s="603">
        <v>11.49</v>
      </c>
      <c r="AN137" s="603"/>
      <c r="AO137" s="603"/>
      <c r="AP137" s="603"/>
      <c r="AQ137" s="603"/>
      <c r="AR137" s="603"/>
      <c r="AS137" s="603"/>
      <c r="AT137" s="603"/>
      <c r="AU137" s="603"/>
      <c r="AV137" s="603"/>
      <c r="AW137" s="603"/>
      <c r="AX137" s="603">
        <v>13.08</v>
      </c>
      <c r="AY137" s="603">
        <v>13.08</v>
      </c>
      <c r="AZ137" s="603"/>
      <c r="BA137" s="603"/>
      <c r="BB137" s="603"/>
      <c r="BC137" s="603"/>
      <c r="BD137" s="603"/>
      <c r="BE137" s="603"/>
      <c r="BF137" s="603"/>
      <c r="BG137" s="603"/>
      <c r="BH137" s="603"/>
      <c r="BI137" s="603"/>
      <c r="BJ137" s="603">
        <v>7.12</v>
      </c>
      <c r="BK137" s="603"/>
      <c r="BL137" s="603"/>
      <c r="BM137" s="603"/>
      <c r="BN137" s="603"/>
      <c r="BO137" s="603"/>
      <c r="BP137" s="603"/>
      <c r="BQ137" s="603"/>
      <c r="BR137" s="603"/>
      <c r="BS137" s="603"/>
      <c r="BT137" s="603"/>
      <c r="BU137" s="603"/>
      <c r="BV137" s="603">
        <v>2.08</v>
      </c>
      <c r="BW137" s="603"/>
      <c r="BX137" s="603"/>
      <c r="BY137" s="603"/>
      <c r="BZ137" s="603"/>
      <c r="CA137" s="603"/>
      <c r="CB137" s="603"/>
      <c r="CC137" s="603"/>
      <c r="CD137" s="603"/>
      <c r="CE137" s="603"/>
      <c r="CF137" s="603"/>
      <c r="CG137" s="603"/>
      <c r="CH137" s="603">
        <v>6.34</v>
      </c>
      <c r="CI137" s="603">
        <v>6.34</v>
      </c>
      <c r="CJ137" s="603"/>
      <c r="CK137" s="603"/>
      <c r="CL137" s="603"/>
      <c r="CM137" s="603"/>
      <c r="CN137" s="603"/>
      <c r="CO137" s="603"/>
      <c r="CP137" s="603"/>
      <c r="CQ137" s="603"/>
      <c r="CR137" s="603"/>
      <c r="CS137" s="603"/>
      <c r="CT137" s="603"/>
      <c r="CU137" s="603"/>
      <c r="CV137" s="603"/>
      <c r="CW137" s="603"/>
      <c r="CX137" s="603"/>
      <c r="CY137" s="603"/>
      <c r="CZ137" s="603"/>
      <c r="DA137" s="603"/>
      <c r="DB137" s="603"/>
      <c r="DC137" s="603"/>
      <c r="DD137" s="603"/>
      <c r="DE137" s="603"/>
      <c r="DF137" s="603">
        <v>76.239999999999995</v>
      </c>
      <c r="DG137" s="603">
        <v>76.239999999999995</v>
      </c>
      <c r="DH137" s="603">
        <v>78.400000000000006</v>
      </c>
      <c r="DI137" s="603">
        <v>76.25</v>
      </c>
      <c r="DJ137" s="603">
        <v>107.35</v>
      </c>
      <c r="DK137" s="603">
        <v>107.35</v>
      </c>
      <c r="DL137" s="603">
        <v>103.6</v>
      </c>
      <c r="DM137" s="603">
        <v>103.6</v>
      </c>
      <c r="DN137" s="603">
        <v>107.35</v>
      </c>
      <c r="DO137" s="603">
        <v>107.35</v>
      </c>
      <c r="DP137" s="603">
        <v>103.6</v>
      </c>
      <c r="DQ137" s="603">
        <v>107.35</v>
      </c>
      <c r="DR137" s="603">
        <v>107.35</v>
      </c>
      <c r="DS137" s="603">
        <v>107.35</v>
      </c>
      <c r="DT137" s="603">
        <v>103.6</v>
      </c>
      <c r="DU137" s="603">
        <v>103.6</v>
      </c>
      <c r="DV137" s="603">
        <v>127.06</v>
      </c>
      <c r="DW137" s="603">
        <v>123.51</v>
      </c>
      <c r="DX137" s="603">
        <v>127.06</v>
      </c>
      <c r="DY137" s="603">
        <v>127.06</v>
      </c>
      <c r="DZ137" s="603">
        <v>123.51</v>
      </c>
      <c r="EA137" s="603">
        <v>123.51</v>
      </c>
      <c r="EB137" s="603">
        <v>126.2</v>
      </c>
      <c r="EC137" s="603">
        <v>126.2</v>
      </c>
      <c r="ED137" s="603">
        <v>40.44</v>
      </c>
      <c r="EE137" s="603">
        <v>38.92</v>
      </c>
      <c r="EF137" s="603">
        <v>38.92</v>
      </c>
      <c r="EG137" s="603">
        <v>38.92</v>
      </c>
      <c r="EH137" s="603">
        <v>41.19</v>
      </c>
      <c r="EI137" s="603">
        <v>41.19</v>
      </c>
      <c r="EJ137" s="603">
        <v>99.13</v>
      </c>
      <c r="EK137" s="603">
        <v>99.13</v>
      </c>
      <c r="EL137" s="603">
        <v>99.13</v>
      </c>
      <c r="EM137" s="603">
        <v>102.63</v>
      </c>
      <c r="EN137" s="603">
        <v>98.31</v>
      </c>
      <c r="EO137" s="603">
        <v>98.31</v>
      </c>
      <c r="EP137" s="603">
        <v>98.56</v>
      </c>
      <c r="EQ137" s="603">
        <v>98.56</v>
      </c>
      <c r="ER137" s="603">
        <v>35.020000000000003</v>
      </c>
      <c r="ES137" s="603">
        <v>36.42</v>
      </c>
      <c r="ET137" s="603">
        <v>35.56</v>
      </c>
      <c r="EU137" s="603">
        <v>35.56</v>
      </c>
      <c r="EV137" s="603">
        <v>35.56</v>
      </c>
      <c r="EW137" s="603">
        <v>35.56</v>
      </c>
      <c r="EX137" s="603">
        <v>35.56</v>
      </c>
      <c r="EY137" s="603">
        <v>24.83</v>
      </c>
      <c r="EZ137" s="603">
        <v>76.05</v>
      </c>
      <c r="FA137" s="603">
        <v>76.05</v>
      </c>
      <c r="FB137" s="603">
        <v>76.05</v>
      </c>
      <c r="FC137" s="603">
        <v>76.05</v>
      </c>
      <c r="FD137" s="603">
        <v>19.59</v>
      </c>
      <c r="FE137" s="603">
        <v>19.59</v>
      </c>
      <c r="FF137" s="603">
        <v>19.59</v>
      </c>
      <c r="FG137" s="603">
        <v>19.59</v>
      </c>
      <c r="FH137" s="603">
        <v>19.59</v>
      </c>
      <c r="FI137" s="603">
        <v>19.59</v>
      </c>
      <c r="FJ137" s="603">
        <v>12.6</v>
      </c>
      <c r="FK137" s="603">
        <v>12.6</v>
      </c>
      <c r="FL137" s="593">
        <v>12.6</v>
      </c>
      <c r="FM137" s="593">
        <v>12.6</v>
      </c>
      <c r="FN137" s="593">
        <v>13.36</v>
      </c>
      <c r="FO137" s="593">
        <v>13.36</v>
      </c>
      <c r="FP137" s="593">
        <v>24.56</v>
      </c>
      <c r="FQ137" s="593">
        <v>24.56</v>
      </c>
      <c r="FR137" s="593">
        <v>24.56</v>
      </c>
      <c r="FS137" s="593">
        <v>24.56</v>
      </c>
      <c r="FT137" s="593">
        <v>83.16</v>
      </c>
      <c r="FU137" s="593">
        <v>83.16</v>
      </c>
      <c r="FV137" s="593">
        <v>83.16</v>
      </c>
      <c r="FW137" s="593">
        <v>83.16</v>
      </c>
      <c r="FX137" s="593">
        <v>83.16</v>
      </c>
      <c r="FY137" s="593">
        <v>83.16</v>
      </c>
      <c r="FZ137" s="593">
        <v>83.16</v>
      </c>
      <c r="GA137" s="593">
        <v>83.16</v>
      </c>
      <c r="GB137" s="593">
        <v>41.93</v>
      </c>
      <c r="GC137" s="593">
        <v>41.93</v>
      </c>
      <c r="GD137" s="593">
        <v>9.11</v>
      </c>
      <c r="GE137" s="593">
        <v>9.11</v>
      </c>
      <c r="GF137" s="593">
        <v>14.32</v>
      </c>
      <c r="GG137" s="593">
        <v>14.32</v>
      </c>
      <c r="GH137" s="593">
        <v>9.16</v>
      </c>
      <c r="GI137" s="593">
        <v>9.16</v>
      </c>
      <c r="GJ137" s="593">
        <v>8.98</v>
      </c>
      <c r="GK137" s="593">
        <v>8.98</v>
      </c>
      <c r="GL137" s="593">
        <v>8.98</v>
      </c>
      <c r="GM137" s="593">
        <v>8.98</v>
      </c>
      <c r="GN137" s="593">
        <v>5.12</v>
      </c>
      <c r="GO137" s="593">
        <v>5.12</v>
      </c>
      <c r="GP137" s="593">
        <v>2.91</v>
      </c>
      <c r="GQ137" s="593">
        <v>2.83</v>
      </c>
      <c r="GZ137" s="593">
        <v>29.59</v>
      </c>
      <c r="HA137" s="593">
        <v>29.59</v>
      </c>
      <c r="HB137" s="593">
        <v>84.9</v>
      </c>
      <c r="HC137" s="593">
        <v>84.9</v>
      </c>
      <c r="HD137" s="593">
        <v>84.9</v>
      </c>
      <c r="HE137" s="593">
        <v>84.9</v>
      </c>
      <c r="HF137" s="593">
        <v>94.69</v>
      </c>
      <c r="HG137" s="593">
        <v>94.69</v>
      </c>
      <c r="HH137" s="593">
        <v>94.69</v>
      </c>
      <c r="HI137" s="593">
        <v>94.69</v>
      </c>
      <c r="HJ137" s="593">
        <v>94.69</v>
      </c>
      <c r="HK137" s="593">
        <v>94.69</v>
      </c>
      <c r="HL137" s="593">
        <v>117.83</v>
      </c>
      <c r="HM137" s="593">
        <v>117.83</v>
      </c>
      <c r="HN137" s="593">
        <v>103.01</v>
      </c>
      <c r="HO137" s="593">
        <v>103.01</v>
      </c>
      <c r="HP137" s="593">
        <v>103.01</v>
      </c>
      <c r="HQ137" s="593">
        <v>103.01</v>
      </c>
      <c r="HR137" s="593">
        <v>111.76</v>
      </c>
      <c r="HS137" s="593">
        <v>111.76</v>
      </c>
      <c r="HT137" s="593">
        <v>111.76</v>
      </c>
      <c r="HU137" s="593">
        <v>111.76</v>
      </c>
      <c r="HX137" s="593">
        <v>26.89</v>
      </c>
      <c r="HY137" s="593">
        <v>26.89</v>
      </c>
      <c r="HZ137" s="593">
        <v>80.13</v>
      </c>
      <c r="IA137" s="593">
        <v>80.13</v>
      </c>
      <c r="IB137" s="593">
        <v>79.75</v>
      </c>
      <c r="IC137" s="593">
        <v>79.75</v>
      </c>
      <c r="ID137" s="593">
        <v>91.91</v>
      </c>
      <c r="IE137" s="593">
        <v>91.91</v>
      </c>
      <c r="IJ137" s="593">
        <v>73.599999999999994</v>
      </c>
      <c r="IK137" s="593">
        <v>73.599999999999994</v>
      </c>
      <c r="IL137" s="593">
        <v>152.88999999999999</v>
      </c>
      <c r="IM137" s="593">
        <v>152.88999999999999</v>
      </c>
      <c r="IN137" s="593">
        <v>170.62</v>
      </c>
      <c r="IO137" s="593">
        <v>170.62</v>
      </c>
      <c r="IP137" s="593">
        <v>170.62</v>
      </c>
      <c r="IQ137" s="593">
        <v>170.62</v>
      </c>
      <c r="IV137" s="593">
        <v>73.599999999999994</v>
      </c>
      <c r="IW137" s="593">
        <v>73.599999999999994</v>
      </c>
      <c r="IX137" s="593">
        <v>152.88999999999999</v>
      </c>
      <c r="IY137" s="593">
        <v>152.88999999999999</v>
      </c>
      <c r="IZ137" s="593">
        <v>170.62</v>
      </c>
      <c r="JA137" s="593">
        <v>170.62</v>
      </c>
      <c r="JB137" s="593">
        <v>170.62</v>
      </c>
      <c r="JC137" s="593">
        <v>170.62</v>
      </c>
      <c r="JH137" s="593">
        <v>62.23</v>
      </c>
      <c r="JI137" s="593">
        <v>62.23</v>
      </c>
      <c r="JJ137" s="593">
        <v>143.6</v>
      </c>
      <c r="JK137" s="593">
        <v>143.6</v>
      </c>
      <c r="JL137" s="593">
        <v>143.6</v>
      </c>
      <c r="JM137" s="593">
        <v>143.6</v>
      </c>
      <c r="JN137" s="593">
        <v>160.27000000000001</v>
      </c>
      <c r="JO137" s="593">
        <v>160.27000000000001</v>
      </c>
      <c r="JP137" s="593">
        <v>160.27000000000001</v>
      </c>
      <c r="JQ137" s="593">
        <v>160.27000000000001</v>
      </c>
      <c r="JT137" s="593">
        <v>16.510000000000002</v>
      </c>
      <c r="JU137" s="593">
        <v>16.510000000000002</v>
      </c>
      <c r="JV137" s="593">
        <v>16.510000000000002</v>
      </c>
      <c r="JW137" s="593">
        <v>16.510000000000002</v>
      </c>
      <c r="JX137" s="593">
        <v>16.510000000000002</v>
      </c>
      <c r="JY137" s="593">
        <v>16.510000000000002</v>
      </c>
      <c r="KF137" s="593">
        <v>7.44</v>
      </c>
      <c r="KG137" s="593">
        <v>7.44</v>
      </c>
      <c r="KH137" s="593">
        <v>6.06</v>
      </c>
      <c r="KI137" s="593">
        <v>6.06</v>
      </c>
      <c r="KJ137" s="593">
        <v>6.06</v>
      </c>
      <c r="KK137" s="593">
        <v>6.06</v>
      </c>
      <c r="KR137" s="593">
        <v>17.170000000000002</v>
      </c>
      <c r="KS137" s="593">
        <v>17.170000000000002</v>
      </c>
      <c r="KT137" s="593">
        <v>17.170000000000002</v>
      </c>
      <c r="KU137" s="593">
        <v>17.170000000000002</v>
      </c>
      <c r="KV137" s="593">
        <v>66.42</v>
      </c>
      <c r="KW137" s="593">
        <v>66.42</v>
      </c>
      <c r="LD137" s="593">
        <v>6.25</v>
      </c>
      <c r="LE137" s="593">
        <v>6.25</v>
      </c>
      <c r="LF137" s="593">
        <v>6.25</v>
      </c>
      <c r="LG137" s="593">
        <v>6.25</v>
      </c>
      <c r="LH137" s="593">
        <v>1.03</v>
      </c>
      <c r="LI137" s="593">
        <v>1.03</v>
      </c>
      <c r="LP137" s="593">
        <v>8.2100000000000009</v>
      </c>
      <c r="LQ137" s="593">
        <v>8.2100000000000009</v>
      </c>
      <c r="LR137" s="593">
        <v>8.2100000000000009</v>
      </c>
      <c r="LS137" s="593">
        <v>8.2100000000000009</v>
      </c>
      <c r="LT137" s="593">
        <v>4.63</v>
      </c>
      <c r="LU137" s="593">
        <v>4.63</v>
      </c>
      <c r="MB137" s="593">
        <v>8.23</v>
      </c>
      <c r="MC137" s="593">
        <v>8.65</v>
      </c>
      <c r="MD137" s="593">
        <v>4.49</v>
      </c>
      <c r="ME137" s="593">
        <v>4.49</v>
      </c>
      <c r="MF137" s="593">
        <v>4.4400000000000004</v>
      </c>
      <c r="MG137" s="593">
        <v>4.4400000000000004</v>
      </c>
      <c r="MH137" s="593">
        <v>5.23</v>
      </c>
      <c r="MI137" s="593">
        <v>5.23</v>
      </c>
      <c r="MJ137" s="593">
        <v>4.74</v>
      </c>
      <c r="MK137" s="593">
        <v>4.74</v>
      </c>
      <c r="ML137" s="593">
        <v>4.87</v>
      </c>
      <c r="MM137" s="593">
        <v>5.0599999999999996</v>
      </c>
      <c r="MN137" s="593">
        <v>18.86</v>
      </c>
      <c r="MO137" s="593">
        <v>18.86</v>
      </c>
      <c r="MP137" s="593">
        <v>11.58</v>
      </c>
      <c r="MQ137" s="593">
        <v>11.58</v>
      </c>
      <c r="MR137" s="593">
        <v>13.31</v>
      </c>
      <c r="MS137" s="593">
        <v>13.31</v>
      </c>
      <c r="MT137" s="593">
        <v>78.78</v>
      </c>
      <c r="MU137" s="593">
        <v>78.78</v>
      </c>
      <c r="MV137" s="593">
        <v>78.78</v>
      </c>
      <c r="MW137" s="593">
        <v>78.78</v>
      </c>
      <c r="MX137" s="593">
        <v>78.78</v>
      </c>
      <c r="MY137" s="593">
        <v>78.78</v>
      </c>
      <c r="MZ137" s="593">
        <v>30.04</v>
      </c>
      <c r="NA137" s="593">
        <v>30.04</v>
      </c>
      <c r="NB137" s="593">
        <v>101.82</v>
      </c>
      <c r="NC137" s="593">
        <v>101.82</v>
      </c>
      <c r="ND137" s="593">
        <v>98.19</v>
      </c>
      <c r="NE137" s="593">
        <v>98.19</v>
      </c>
      <c r="NF137" s="604">
        <f>AVERAGE(NB137,ND137)</f>
        <v>100.005</v>
      </c>
      <c r="NG137" s="604">
        <f t="shared" si="16"/>
        <v>100.005</v>
      </c>
      <c r="NH137" s="593">
        <v>104.11</v>
      </c>
      <c r="NI137" s="593">
        <v>104.11</v>
      </c>
      <c r="NL137" s="593">
        <v>25.26</v>
      </c>
      <c r="NM137" s="593">
        <v>25.26</v>
      </c>
      <c r="NN137" s="593">
        <v>82.28</v>
      </c>
      <c r="NO137" s="593">
        <v>82.28</v>
      </c>
      <c r="NP137" s="593">
        <v>82.28</v>
      </c>
      <c r="NQ137" s="593">
        <v>82.28</v>
      </c>
      <c r="NR137" s="593">
        <v>81.010000000000005</v>
      </c>
      <c r="NS137" s="593">
        <v>81.010000000000005</v>
      </c>
      <c r="NT137" s="593">
        <v>82.87</v>
      </c>
      <c r="NU137" s="593">
        <v>82.87</v>
      </c>
      <c r="NX137" s="593">
        <v>56.47</v>
      </c>
      <c r="NY137" s="593">
        <v>56.47</v>
      </c>
      <c r="NZ137" s="593">
        <v>103.12</v>
      </c>
      <c r="OA137" s="593">
        <v>103.12</v>
      </c>
      <c r="OB137" s="593">
        <v>103.12</v>
      </c>
      <c r="OC137" s="593">
        <v>103.12</v>
      </c>
      <c r="OD137" s="593">
        <v>104.43</v>
      </c>
      <c r="OE137" s="593">
        <v>104.43</v>
      </c>
      <c r="OJ137" s="593">
        <v>41.38</v>
      </c>
      <c r="OK137" s="593">
        <v>41.38</v>
      </c>
      <c r="OL137" s="593">
        <v>99.34</v>
      </c>
      <c r="OM137" s="593">
        <v>99.34</v>
      </c>
      <c r="ON137" s="593">
        <v>99.34</v>
      </c>
      <c r="OO137" s="593">
        <v>99.34</v>
      </c>
      <c r="OP137" s="593">
        <v>58.84</v>
      </c>
      <c r="OQ137" s="593">
        <v>58.84</v>
      </c>
      <c r="OR137" s="593">
        <v>93.5</v>
      </c>
      <c r="OS137" s="593">
        <v>93.5</v>
      </c>
      <c r="OV137" s="593">
        <v>19.38</v>
      </c>
      <c r="OW137" s="593">
        <v>19.38</v>
      </c>
      <c r="OX137" s="593">
        <v>12.13</v>
      </c>
      <c r="OY137" s="593">
        <v>12.13</v>
      </c>
      <c r="OZ137" s="593">
        <v>11.75</v>
      </c>
      <c r="PA137" s="593">
        <v>11.75</v>
      </c>
      <c r="PB137" s="593">
        <v>11.56</v>
      </c>
      <c r="PC137" s="593">
        <v>11.56</v>
      </c>
      <c r="PD137" s="593">
        <v>77.41</v>
      </c>
      <c r="PE137" s="593">
        <v>77.41</v>
      </c>
      <c r="PH137" s="593">
        <v>22.15</v>
      </c>
      <c r="PI137" s="593">
        <v>22.15</v>
      </c>
      <c r="PJ137" s="593">
        <v>14.48</v>
      </c>
      <c r="PK137" s="593">
        <v>14.48</v>
      </c>
      <c r="PL137" s="593">
        <v>14.48</v>
      </c>
      <c r="PM137" s="593">
        <v>13.8</v>
      </c>
      <c r="PN137" s="593">
        <v>13.8</v>
      </c>
      <c r="PO137" s="593">
        <v>13.8</v>
      </c>
      <c r="PP137" s="593">
        <v>84.65</v>
      </c>
      <c r="PQ137" s="593">
        <v>84.65</v>
      </c>
      <c r="PT137" s="593">
        <v>15.5</v>
      </c>
      <c r="PU137" s="593">
        <v>15.5</v>
      </c>
      <c r="PV137" s="593">
        <v>7.07</v>
      </c>
      <c r="PW137" s="593">
        <v>7.07</v>
      </c>
      <c r="PX137" s="593">
        <v>8.16</v>
      </c>
      <c r="PY137" s="593">
        <v>8.16</v>
      </c>
      <c r="PZ137" s="593">
        <v>8.16</v>
      </c>
      <c r="QA137" s="593">
        <v>8.16</v>
      </c>
      <c r="QB137" s="593">
        <v>8.16</v>
      </c>
      <c r="QC137" s="593">
        <v>8.16</v>
      </c>
      <c r="QD137" s="593">
        <v>8.08</v>
      </c>
      <c r="QE137" s="593">
        <v>8.08</v>
      </c>
      <c r="QF137" s="593">
        <v>4.57</v>
      </c>
      <c r="QG137" s="593">
        <v>4.57</v>
      </c>
      <c r="QH137" s="593">
        <v>2.06</v>
      </c>
      <c r="QI137" s="593">
        <v>2.06</v>
      </c>
      <c r="QJ137" s="593">
        <v>2.34</v>
      </c>
      <c r="QK137" s="593">
        <v>2.34</v>
      </c>
      <c r="QL137" s="593">
        <v>2.34</v>
      </c>
      <c r="QM137" s="593">
        <v>2.34</v>
      </c>
      <c r="QN137" s="593">
        <v>2.34</v>
      </c>
      <c r="QO137" s="593">
        <v>2.34</v>
      </c>
      <c r="QP137" s="593">
        <v>2.35</v>
      </c>
      <c r="QQ137" s="593">
        <v>2.35</v>
      </c>
      <c r="QR137" s="593">
        <v>5.36</v>
      </c>
      <c r="QS137" s="593">
        <v>5.36</v>
      </c>
      <c r="QT137" s="593">
        <v>2.39</v>
      </c>
      <c r="QU137" s="593">
        <v>2.39</v>
      </c>
      <c r="QV137" s="593">
        <v>2.73</v>
      </c>
      <c r="QW137" s="593">
        <v>2.73</v>
      </c>
      <c r="QX137" s="593">
        <v>2.73</v>
      </c>
      <c r="QY137" s="593">
        <v>2.73</v>
      </c>
      <c r="QZ137" s="593">
        <v>2.73</v>
      </c>
      <c r="RA137" s="593">
        <v>2.73</v>
      </c>
      <c r="RB137" s="593">
        <v>2.74</v>
      </c>
      <c r="RC137" s="593">
        <v>2.74</v>
      </c>
      <c r="RD137" s="593">
        <v>8.32</v>
      </c>
      <c r="RE137" s="593">
        <v>8.32</v>
      </c>
      <c r="RF137" s="593">
        <v>3.68</v>
      </c>
      <c r="RG137" s="593">
        <v>3.68</v>
      </c>
      <c r="RH137" s="593">
        <v>4.24</v>
      </c>
      <c r="RI137" s="593">
        <v>4.24</v>
      </c>
      <c r="RJ137" s="593">
        <v>4.24</v>
      </c>
      <c r="RK137" s="593">
        <v>4.24</v>
      </c>
      <c r="RL137" s="593">
        <v>4.24</v>
      </c>
      <c r="RM137" s="593">
        <v>4.24</v>
      </c>
      <c r="RN137" s="593">
        <v>4.2300000000000004</v>
      </c>
      <c r="RO137" s="593">
        <v>4.2300000000000004</v>
      </c>
      <c r="RP137" s="593">
        <v>21.67</v>
      </c>
      <c r="RQ137" s="593">
        <v>21.67</v>
      </c>
      <c r="RR137" s="593">
        <v>10.27</v>
      </c>
      <c r="RS137" s="593">
        <v>10.27</v>
      </c>
      <c r="RT137" s="593">
        <v>11.86</v>
      </c>
      <c r="RU137" s="593">
        <v>11.86</v>
      </c>
      <c r="RV137" s="593">
        <v>11.86</v>
      </c>
      <c r="RW137" s="593">
        <v>11.86</v>
      </c>
      <c r="RX137" s="593">
        <v>11.86</v>
      </c>
      <c r="RY137" s="593">
        <v>11.86</v>
      </c>
      <c r="RZ137" s="593">
        <v>11.66</v>
      </c>
      <c r="SA137" s="593">
        <v>11.66</v>
      </c>
      <c r="SB137" s="593">
        <v>11.48</v>
      </c>
      <c r="SC137" s="593">
        <v>11.48</v>
      </c>
      <c r="SD137" s="593">
        <v>5.13</v>
      </c>
      <c r="SE137" s="593">
        <v>5.13</v>
      </c>
      <c r="SF137" s="593">
        <v>5.91</v>
      </c>
      <c r="SG137" s="593">
        <v>5.91</v>
      </c>
      <c r="SH137" s="593">
        <v>5.91</v>
      </c>
      <c r="SI137" s="593">
        <v>5.91</v>
      </c>
      <c r="SJ137" s="593">
        <v>5.91</v>
      </c>
      <c r="SK137" s="593">
        <v>5.91</v>
      </c>
      <c r="SL137" s="593">
        <v>5.88</v>
      </c>
      <c r="SM137" s="593">
        <v>5.88</v>
      </c>
      <c r="SN137" s="593">
        <v>9.68</v>
      </c>
      <c r="SO137" s="593">
        <v>9.68</v>
      </c>
      <c r="SZ137" s="593">
        <v>10.59</v>
      </c>
      <c r="TA137" s="593">
        <v>10.59</v>
      </c>
      <c r="TX137" s="593">
        <v>6.8</v>
      </c>
      <c r="TY137" s="600">
        <v>6.8</v>
      </c>
    </row>
    <row r="138" spans="1:545" s="593" customFormat="1" x14ac:dyDescent="0.15">
      <c r="A138" s="602">
        <v>22</v>
      </c>
      <c r="B138" s="603">
        <v>25.45</v>
      </c>
      <c r="C138" s="603">
        <v>25.45</v>
      </c>
      <c r="D138" s="603">
        <v>26.72</v>
      </c>
      <c r="E138" s="603">
        <v>26.72</v>
      </c>
      <c r="F138" s="603">
        <v>87.43</v>
      </c>
      <c r="G138" s="603">
        <v>87.43</v>
      </c>
      <c r="H138" s="603">
        <v>78.17</v>
      </c>
      <c r="I138" s="603">
        <v>78.17</v>
      </c>
      <c r="J138" s="603">
        <v>93.76</v>
      </c>
      <c r="K138" s="603">
        <v>93.76</v>
      </c>
      <c r="L138" s="603"/>
      <c r="M138" s="603"/>
      <c r="N138" s="603"/>
      <c r="O138" s="603"/>
      <c r="P138" s="603"/>
      <c r="Q138" s="603"/>
      <c r="R138" s="603"/>
      <c r="S138" s="603"/>
      <c r="T138" s="603"/>
      <c r="U138" s="603"/>
      <c r="V138" s="603"/>
      <c r="W138" s="603"/>
      <c r="X138" s="603"/>
      <c r="Y138" s="603"/>
      <c r="Z138" s="603">
        <v>5.2</v>
      </c>
      <c r="AA138" s="603"/>
      <c r="AB138" s="603"/>
      <c r="AC138" s="603"/>
      <c r="AD138" s="603"/>
      <c r="AE138" s="603"/>
      <c r="AF138" s="603"/>
      <c r="AG138" s="603"/>
      <c r="AH138" s="603"/>
      <c r="AI138" s="603"/>
      <c r="AJ138" s="603"/>
      <c r="AK138" s="603"/>
      <c r="AL138" s="603">
        <v>11.94</v>
      </c>
      <c r="AM138" s="603">
        <v>11.94</v>
      </c>
      <c r="AN138" s="603"/>
      <c r="AO138" s="603"/>
      <c r="AP138" s="603"/>
      <c r="AQ138" s="603"/>
      <c r="AR138" s="603"/>
      <c r="AS138" s="603"/>
      <c r="AT138" s="603"/>
      <c r="AU138" s="603"/>
      <c r="AV138" s="603"/>
      <c r="AW138" s="603"/>
      <c r="AX138" s="603">
        <v>13.59</v>
      </c>
      <c r="AY138" s="603">
        <v>13.59</v>
      </c>
      <c r="AZ138" s="603"/>
      <c r="BA138" s="603"/>
      <c r="BB138" s="603"/>
      <c r="BC138" s="603"/>
      <c r="BD138" s="603"/>
      <c r="BE138" s="603"/>
      <c r="BF138" s="603"/>
      <c r="BG138" s="603"/>
      <c r="BH138" s="603"/>
      <c r="BI138" s="603"/>
      <c r="BJ138" s="603">
        <v>7.4</v>
      </c>
      <c r="BK138" s="603"/>
      <c r="BL138" s="603"/>
      <c r="BM138" s="603"/>
      <c r="BN138" s="603"/>
      <c r="BO138" s="603"/>
      <c r="BP138" s="603"/>
      <c r="BQ138" s="603"/>
      <c r="BR138" s="603"/>
      <c r="BS138" s="603"/>
      <c r="BT138" s="603"/>
      <c r="BU138" s="603"/>
      <c r="BV138" s="603">
        <v>2.16</v>
      </c>
      <c r="BW138" s="603"/>
      <c r="BX138" s="603"/>
      <c r="BY138" s="603"/>
      <c r="BZ138" s="603"/>
      <c r="CA138" s="603"/>
      <c r="CB138" s="603"/>
      <c r="CC138" s="603"/>
      <c r="CD138" s="603"/>
      <c r="CE138" s="603"/>
      <c r="CF138" s="603"/>
      <c r="CG138" s="603"/>
      <c r="CH138" s="603">
        <v>6.59</v>
      </c>
      <c r="CI138" s="603">
        <v>6.59</v>
      </c>
      <c r="CJ138" s="603"/>
      <c r="CK138" s="603"/>
      <c r="CL138" s="603"/>
      <c r="CM138" s="603"/>
      <c r="CN138" s="603"/>
      <c r="CO138" s="603"/>
      <c r="CP138" s="603"/>
      <c r="CQ138" s="603"/>
      <c r="CR138" s="603"/>
      <c r="CS138" s="603"/>
      <c r="CT138" s="603"/>
      <c r="CU138" s="603"/>
      <c r="CV138" s="603"/>
      <c r="CW138" s="603"/>
      <c r="CX138" s="603"/>
      <c r="CY138" s="603"/>
      <c r="CZ138" s="603"/>
      <c r="DA138" s="603"/>
      <c r="DB138" s="603"/>
      <c r="DC138" s="603"/>
      <c r="DD138" s="603"/>
      <c r="DE138" s="603"/>
      <c r="DF138" s="603">
        <v>79.3</v>
      </c>
      <c r="DG138" s="603">
        <v>79.3</v>
      </c>
      <c r="DH138" s="603">
        <v>81.3</v>
      </c>
      <c r="DI138" s="603">
        <v>79.31</v>
      </c>
      <c r="DJ138" s="603">
        <v>113.59</v>
      </c>
      <c r="DK138" s="603">
        <v>113.59</v>
      </c>
      <c r="DL138" s="603">
        <v>109.63</v>
      </c>
      <c r="DM138" s="603">
        <v>109.63</v>
      </c>
      <c r="DN138" s="603">
        <v>113.59</v>
      </c>
      <c r="DO138" s="603">
        <v>113.59</v>
      </c>
      <c r="DP138" s="603">
        <v>109.63</v>
      </c>
      <c r="DQ138" s="603">
        <v>113.59</v>
      </c>
      <c r="DR138" s="603">
        <v>113.59</v>
      </c>
      <c r="DS138" s="603">
        <v>113.59</v>
      </c>
      <c r="DT138" s="603">
        <v>109.63</v>
      </c>
      <c r="DU138" s="603">
        <v>109.63</v>
      </c>
      <c r="DV138" s="603">
        <v>133.47</v>
      </c>
      <c r="DW138" s="603">
        <v>129.72999999999999</v>
      </c>
      <c r="DX138" s="603">
        <v>133.47</v>
      </c>
      <c r="DY138" s="603">
        <v>133.47</v>
      </c>
      <c r="DZ138" s="603">
        <v>129.72999999999999</v>
      </c>
      <c r="EA138" s="603">
        <v>129.72999999999999</v>
      </c>
      <c r="EB138" s="603">
        <v>132.30000000000001</v>
      </c>
      <c r="EC138" s="603">
        <v>132.30000000000001</v>
      </c>
      <c r="ED138" s="603">
        <v>42.05</v>
      </c>
      <c r="EE138" s="603">
        <v>40.47</v>
      </c>
      <c r="EF138" s="603">
        <v>40.47</v>
      </c>
      <c r="EG138" s="603">
        <v>40.47</v>
      </c>
      <c r="EH138" s="603">
        <v>42.63</v>
      </c>
      <c r="EI138" s="603">
        <v>42.63</v>
      </c>
      <c r="EJ138" s="603">
        <v>104.13</v>
      </c>
      <c r="EK138" s="603">
        <v>104.13</v>
      </c>
      <c r="EL138" s="603">
        <v>104.13</v>
      </c>
      <c r="EM138" s="603">
        <v>107.73</v>
      </c>
      <c r="EN138" s="603">
        <v>103.42</v>
      </c>
      <c r="EO138" s="603">
        <v>103.42</v>
      </c>
      <c r="EP138" s="603">
        <v>103.66</v>
      </c>
      <c r="EQ138" s="603">
        <v>103.66</v>
      </c>
      <c r="ER138" s="603">
        <v>36.409999999999997</v>
      </c>
      <c r="ES138" s="603">
        <v>37.75</v>
      </c>
      <c r="ET138" s="603">
        <v>36.909999999999997</v>
      </c>
      <c r="EU138" s="603">
        <v>36.909999999999997</v>
      </c>
      <c r="EV138" s="603">
        <v>36.909999999999997</v>
      </c>
      <c r="EW138" s="603">
        <v>36.909999999999997</v>
      </c>
      <c r="EX138" s="603">
        <v>36.909999999999997</v>
      </c>
      <c r="EY138" s="603">
        <v>26.21</v>
      </c>
      <c r="EZ138" s="603">
        <v>80.42</v>
      </c>
      <c r="FA138" s="603">
        <v>80.42</v>
      </c>
      <c r="FB138" s="603">
        <v>80.42</v>
      </c>
      <c r="FC138" s="603">
        <v>80.42</v>
      </c>
      <c r="FD138" s="603">
        <v>20.36</v>
      </c>
      <c r="FE138" s="603">
        <v>20.36</v>
      </c>
      <c r="FF138" s="603">
        <v>20.36</v>
      </c>
      <c r="FG138" s="603">
        <v>20.36</v>
      </c>
      <c r="FH138" s="603">
        <v>20.36</v>
      </c>
      <c r="FI138" s="603">
        <v>20.36</v>
      </c>
      <c r="FJ138" s="603">
        <v>13.36</v>
      </c>
      <c r="FK138" s="603">
        <v>13.36</v>
      </c>
      <c r="FL138" s="593">
        <v>13.36</v>
      </c>
      <c r="FM138" s="593">
        <v>13.36</v>
      </c>
      <c r="FN138" s="593">
        <v>14.09</v>
      </c>
      <c r="FO138" s="593">
        <v>14.09</v>
      </c>
      <c r="FP138" s="593">
        <v>25.54</v>
      </c>
      <c r="FQ138" s="593">
        <v>25.54</v>
      </c>
      <c r="FR138" s="593">
        <v>25.54</v>
      </c>
      <c r="FS138" s="593">
        <v>25.54</v>
      </c>
      <c r="FT138" s="593">
        <v>87.55</v>
      </c>
      <c r="FU138" s="593">
        <v>87.55</v>
      </c>
      <c r="FV138" s="593">
        <v>87.55</v>
      </c>
      <c r="FW138" s="593">
        <v>87.55</v>
      </c>
      <c r="FX138" s="593">
        <v>87.55</v>
      </c>
      <c r="FY138" s="593">
        <v>87.55</v>
      </c>
      <c r="FZ138" s="593">
        <v>87.55</v>
      </c>
      <c r="GA138" s="593">
        <v>87.55</v>
      </c>
      <c r="GB138" s="593">
        <v>44.13</v>
      </c>
      <c r="GC138" s="593">
        <v>44.13</v>
      </c>
      <c r="GD138" s="593">
        <v>9.68</v>
      </c>
      <c r="GE138" s="593">
        <v>9.68</v>
      </c>
      <c r="GF138" s="593">
        <v>14.89</v>
      </c>
      <c r="GG138" s="593">
        <v>14.89</v>
      </c>
      <c r="GH138" s="593">
        <v>9.74</v>
      </c>
      <c r="GI138" s="593">
        <v>9.74</v>
      </c>
      <c r="GJ138" s="593">
        <v>9.5500000000000007</v>
      </c>
      <c r="GK138" s="593">
        <v>9.5500000000000007</v>
      </c>
      <c r="GL138" s="593">
        <v>9.5500000000000007</v>
      </c>
      <c r="GM138" s="593">
        <v>9.5500000000000007</v>
      </c>
      <c r="GN138" s="593">
        <v>5.31</v>
      </c>
      <c r="GO138" s="593">
        <v>5.31</v>
      </c>
      <c r="GP138" s="593">
        <v>3.1</v>
      </c>
      <c r="GQ138" s="593">
        <v>3.02</v>
      </c>
      <c r="GZ138" s="593">
        <v>30.77</v>
      </c>
      <c r="HA138" s="593">
        <v>30.77</v>
      </c>
      <c r="HB138" s="593">
        <v>88.7</v>
      </c>
      <c r="HC138" s="593">
        <v>88.7</v>
      </c>
      <c r="HD138" s="593">
        <v>88.7</v>
      </c>
      <c r="HE138" s="593">
        <v>88.7</v>
      </c>
      <c r="HF138" s="593">
        <v>99.88</v>
      </c>
      <c r="HG138" s="593">
        <v>99.88</v>
      </c>
      <c r="HH138" s="593">
        <v>99.88</v>
      </c>
      <c r="HI138" s="593">
        <v>99.88</v>
      </c>
      <c r="HJ138" s="593">
        <v>99.88</v>
      </c>
      <c r="HK138" s="593">
        <v>99.88</v>
      </c>
      <c r="HL138" s="593">
        <v>124.29</v>
      </c>
      <c r="HM138" s="593">
        <v>124.29</v>
      </c>
      <c r="HN138" s="593">
        <v>108.8</v>
      </c>
      <c r="HO138" s="593">
        <v>108.8</v>
      </c>
      <c r="HP138" s="593">
        <v>108.8</v>
      </c>
      <c r="HQ138" s="593">
        <v>108.8</v>
      </c>
      <c r="HR138" s="593">
        <v>117.57</v>
      </c>
      <c r="HS138" s="593">
        <v>117.57</v>
      </c>
      <c r="HT138" s="593">
        <v>117.57</v>
      </c>
      <c r="HU138" s="593">
        <v>117.57</v>
      </c>
      <c r="HX138" s="593">
        <v>27.96</v>
      </c>
      <c r="HY138" s="593">
        <v>27.96</v>
      </c>
      <c r="HZ138" s="593">
        <v>83.8</v>
      </c>
      <c r="IA138" s="593">
        <v>83.8</v>
      </c>
      <c r="IB138" s="593">
        <v>83.55</v>
      </c>
      <c r="IC138" s="593">
        <v>83.55</v>
      </c>
      <c r="ID138" s="593">
        <v>97.04</v>
      </c>
      <c r="IE138" s="593">
        <v>97.04</v>
      </c>
      <c r="IJ138" s="593">
        <v>75.87</v>
      </c>
      <c r="IK138" s="593">
        <v>75.87</v>
      </c>
      <c r="IL138" s="593">
        <v>157.63999999999999</v>
      </c>
      <c r="IM138" s="593">
        <v>157.63999999999999</v>
      </c>
      <c r="IN138" s="593">
        <v>177.49</v>
      </c>
      <c r="IO138" s="593">
        <v>177.49</v>
      </c>
      <c r="IP138" s="593">
        <v>177.49</v>
      </c>
      <c r="IQ138" s="593">
        <v>177.49</v>
      </c>
      <c r="IV138" s="593">
        <v>75.87</v>
      </c>
      <c r="IW138" s="593">
        <v>75.87</v>
      </c>
      <c r="IX138" s="593">
        <v>157.63999999999999</v>
      </c>
      <c r="IY138" s="593">
        <v>157.63999999999999</v>
      </c>
      <c r="IZ138" s="593">
        <v>177.49</v>
      </c>
      <c r="JA138" s="593">
        <v>177.49</v>
      </c>
      <c r="JB138" s="593">
        <v>177.49</v>
      </c>
      <c r="JC138" s="593">
        <v>177.49</v>
      </c>
      <c r="JH138" s="593">
        <v>64.72</v>
      </c>
      <c r="JI138" s="593">
        <v>64.72</v>
      </c>
      <c r="JJ138" s="593">
        <v>148.31</v>
      </c>
      <c r="JK138" s="593">
        <v>148.31</v>
      </c>
      <c r="JL138" s="593">
        <v>148.31</v>
      </c>
      <c r="JM138" s="593">
        <v>148.31</v>
      </c>
      <c r="JN138" s="593">
        <v>167.01</v>
      </c>
      <c r="JO138" s="593">
        <v>167.01</v>
      </c>
      <c r="JP138" s="593">
        <v>167.01</v>
      </c>
      <c r="JQ138" s="593">
        <v>167.01</v>
      </c>
      <c r="JT138" s="593">
        <v>17.170000000000002</v>
      </c>
      <c r="JU138" s="593">
        <v>17.170000000000002</v>
      </c>
      <c r="JV138" s="593">
        <v>17.170000000000002</v>
      </c>
      <c r="JW138" s="593">
        <v>17.170000000000002</v>
      </c>
      <c r="JX138" s="593">
        <v>17.170000000000002</v>
      </c>
      <c r="JY138" s="593">
        <v>17.170000000000002</v>
      </c>
      <c r="KF138" s="593">
        <v>7.73</v>
      </c>
      <c r="KG138" s="593">
        <v>7.73</v>
      </c>
      <c r="KH138" s="593">
        <v>6.36</v>
      </c>
      <c r="KI138" s="593">
        <v>6.36</v>
      </c>
      <c r="KJ138" s="593">
        <v>6.36</v>
      </c>
      <c r="KK138" s="593">
        <v>6.36</v>
      </c>
      <c r="KR138" s="593">
        <v>17.850000000000001</v>
      </c>
      <c r="KS138" s="593">
        <v>17.850000000000001</v>
      </c>
      <c r="KT138" s="593">
        <v>17.850000000000001</v>
      </c>
      <c r="KU138" s="593">
        <v>17.850000000000001</v>
      </c>
      <c r="KV138" s="593">
        <v>70.47</v>
      </c>
      <c r="KW138" s="593">
        <v>70.47</v>
      </c>
      <c r="LD138" s="593">
        <v>6.61</v>
      </c>
      <c r="LE138" s="593">
        <v>6.61</v>
      </c>
      <c r="LF138" s="593">
        <v>6.61</v>
      </c>
      <c r="LG138" s="593">
        <v>6.61</v>
      </c>
      <c r="LH138" s="593">
        <v>1.0900000000000001</v>
      </c>
      <c r="LI138" s="593">
        <v>1.0900000000000001</v>
      </c>
      <c r="LP138" s="593">
        <v>8.5299999999999994</v>
      </c>
      <c r="LQ138" s="593">
        <v>8.5299999999999994</v>
      </c>
      <c r="LR138" s="593">
        <v>8.5299999999999994</v>
      </c>
      <c r="LS138" s="593">
        <v>8.5299999999999994</v>
      </c>
      <c r="LT138" s="593">
        <v>4.92</v>
      </c>
      <c r="LU138" s="593">
        <v>4.92</v>
      </c>
      <c r="MB138" s="593">
        <v>8.49</v>
      </c>
      <c r="MC138" s="593">
        <v>8.9</v>
      </c>
      <c r="MD138" s="593">
        <v>4.7300000000000004</v>
      </c>
      <c r="ME138" s="593">
        <v>4.7300000000000004</v>
      </c>
      <c r="MF138" s="593">
        <v>4.68</v>
      </c>
      <c r="MG138" s="593">
        <v>4.68</v>
      </c>
      <c r="MH138" s="593">
        <v>5.47</v>
      </c>
      <c r="MI138" s="593">
        <v>5.47</v>
      </c>
      <c r="MJ138" s="593">
        <v>4.9800000000000004</v>
      </c>
      <c r="MK138" s="593">
        <v>4.9800000000000004</v>
      </c>
      <c r="ML138" s="593">
        <v>5.1100000000000003</v>
      </c>
      <c r="MM138" s="593">
        <v>5.29</v>
      </c>
      <c r="MN138" s="593">
        <v>19.649999999999999</v>
      </c>
      <c r="MO138" s="593">
        <v>19.649999999999999</v>
      </c>
      <c r="MP138" s="593">
        <v>12.33</v>
      </c>
      <c r="MQ138" s="593">
        <v>12.33</v>
      </c>
      <c r="MR138" s="593">
        <v>14.07</v>
      </c>
      <c r="MS138" s="593">
        <v>14.07</v>
      </c>
      <c r="MT138" s="593">
        <v>83.74</v>
      </c>
      <c r="MU138" s="593">
        <v>83.74</v>
      </c>
      <c r="MV138" s="593">
        <v>83.74</v>
      </c>
      <c r="MW138" s="593">
        <v>83.74</v>
      </c>
      <c r="MX138" s="593">
        <v>83.74</v>
      </c>
      <c r="MY138" s="593">
        <v>83.74</v>
      </c>
      <c r="MZ138" s="593">
        <v>31.32</v>
      </c>
      <c r="NA138" s="593">
        <v>31.32</v>
      </c>
      <c r="NB138" s="593">
        <v>107.91</v>
      </c>
      <c r="NC138" s="593">
        <v>107.91</v>
      </c>
      <c r="ND138" s="593">
        <v>104.17</v>
      </c>
      <c r="NE138" s="593">
        <v>104.17</v>
      </c>
      <c r="NF138" s="604">
        <f t="shared" si="16"/>
        <v>106.03999999999999</v>
      </c>
      <c r="NG138" s="604">
        <f t="shared" si="16"/>
        <v>106.03999999999999</v>
      </c>
      <c r="NH138" s="593">
        <v>110.1</v>
      </c>
      <c r="NI138" s="593">
        <v>110.1</v>
      </c>
      <c r="NL138" s="593">
        <v>26.27</v>
      </c>
      <c r="NM138" s="593">
        <v>26.27</v>
      </c>
      <c r="NN138" s="593">
        <v>86.98</v>
      </c>
      <c r="NO138" s="593">
        <v>86.98</v>
      </c>
      <c r="NP138" s="593">
        <v>86.98</v>
      </c>
      <c r="NQ138" s="593">
        <v>86.98</v>
      </c>
      <c r="NR138" s="593">
        <v>85.72</v>
      </c>
      <c r="NS138" s="593">
        <v>85.72</v>
      </c>
      <c r="NT138" s="593">
        <v>87.58</v>
      </c>
      <c r="NU138" s="593">
        <v>87.58</v>
      </c>
      <c r="NX138" s="593">
        <v>58.54</v>
      </c>
      <c r="NY138" s="593">
        <v>58.54</v>
      </c>
      <c r="NZ138" s="593">
        <v>107.39</v>
      </c>
      <c r="OA138" s="593">
        <v>107.39</v>
      </c>
      <c r="OB138" s="593">
        <v>107.39</v>
      </c>
      <c r="OC138" s="593">
        <v>107.39</v>
      </c>
      <c r="OD138" s="593">
        <v>108.68</v>
      </c>
      <c r="OE138" s="593">
        <v>108.68</v>
      </c>
      <c r="OJ138" s="593">
        <v>42.91</v>
      </c>
      <c r="OK138" s="593">
        <v>42.91</v>
      </c>
      <c r="OL138" s="593">
        <v>102.53</v>
      </c>
      <c r="OM138" s="593">
        <v>102.53</v>
      </c>
      <c r="ON138" s="593">
        <v>102.53</v>
      </c>
      <c r="OO138" s="593">
        <v>102.53</v>
      </c>
      <c r="OP138" s="593">
        <v>63.08</v>
      </c>
      <c r="OQ138" s="593">
        <v>63.08</v>
      </c>
      <c r="OR138" s="593">
        <v>98.09</v>
      </c>
      <c r="OS138" s="593">
        <v>98.09</v>
      </c>
      <c r="OV138" s="593">
        <v>20.27</v>
      </c>
      <c r="OW138" s="593">
        <v>20.27</v>
      </c>
      <c r="OX138" s="593">
        <v>12.98</v>
      </c>
      <c r="OY138" s="593">
        <v>12.98</v>
      </c>
      <c r="OZ138" s="593">
        <v>12.59</v>
      </c>
      <c r="PA138" s="593">
        <v>12.59</v>
      </c>
      <c r="PB138" s="593">
        <v>12.38</v>
      </c>
      <c r="PC138" s="593">
        <v>12.38</v>
      </c>
      <c r="PD138" s="593">
        <v>82.66</v>
      </c>
      <c r="PE138" s="593">
        <v>82.66</v>
      </c>
      <c r="PH138" s="593">
        <v>22.91</v>
      </c>
      <c r="PI138" s="593">
        <v>22.91</v>
      </c>
      <c r="PJ138" s="593">
        <v>15.32</v>
      </c>
      <c r="PK138" s="593">
        <v>15.32</v>
      </c>
      <c r="PL138" s="593">
        <v>15.32</v>
      </c>
      <c r="PM138" s="593">
        <v>14.61</v>
      </c>
      <c r="PN138" s="593">
        <v>14.61</v>
      </c>
      <c r="PO138" s="593">
        <v>14.61</v>
      </c>
      <c r="PP138" s="593">
        <v>89.42</v>
      </c>
      <c r="PQ138" s="593">
        <v>89.42</v>
      </c>
      <c r="PT138" s="593">
        <v>16.11</v>
      </c>
      <c r="PU138" s="593">
        <v>16.11</v>
      </c>
      <c r="PV138" s="593">
        <v>7.6</v>
      </c>
      <c r="PW138" s="593">
        <v>7.6</v>
      </c>
      <c r="PX138" s="593">
        <v>8.6999999999999993</v>
      </c>
      <c r="PY138" s="593">
        <v>8.6999999999999993</v>
      </c>
      <c r="PZ138" s="593">
        <v>8.6999999999999993</v>
      </c>
      <c r="QA138" s="593">
        <v>8.6999999999999993</v>
      </c>
      <c r="QB138" s="593">
        <v>8.6999999999999993</v>
      </c>
      <c r="QC138" s="593">
        <v>8.6999999999999993</v>
      </c>
      <c r="QD138" s="593">
        <v>8.6300000000000008</v>
      </c>
      <c r="QE138" s="593">
        <v>8.6300000000000008</v>
      </c>
      <c r="QF138" s="593">
        <v>4.74</v>
      </c>
      <c r="QG138" s="593">
        <v>4.74</v>
      </c>
      <c r="QH138" s="593">
        <v>2.2000000000000002</v>
      </c>
      <c r="QI138" s="593">
        <v>2.2000000000000002</v>
      </c>
      <c r="QJ138" s="593">
        <v>2.4900000000000002</v>
      </c>
      <c r="QK138" s="593">
        <v>2.4900000000000002</v>
      </c>
      <c r="QL138" s="593">
        <v>2.4900000000000002</v>
      </c>
      <c r="QM138" s="593">
        <v>2.4900000000000002</v>
      </c>
      <c r="QN138" s="593">
        <v>2.4900000000000002</v>
      </c>
      <c r="QO138" s="593">
        <v>2.4900000000000002</v>
      </c>
      <c r="QP138" s="593">
        <v>2.5</v>
      </c>
      <c r="QQ138" s="593">
        <v>2.5</v>
      </c>
      <c r="QR138" s="593">
        <v>5.56</v>
      </c>
      <c r="QS138" s="593">
        <v>5.56</v>
      </c>
      <c r="QT138" s="593">
        <v>2.56</v>
      </c>
      <c r="QU138" s="593">
        <v>2.56</v>
      </c>
      <c r="QV138" s="593">
        <v>2.91</v>
      </c>
      <c r="QW138" s="593">
        <v>2.91</v>
      </c>
      <c r="QX138" s="593">
        <v>2.91</v>
      </c>
      <c r="QY138" s="593">
        <v>2.91</v>
      </c>
      <c r="QZ138" s="593">
        <v>2.91</v>
      </c>
      <c r="RA138" s="593">
        <v>2.91</v>
      </c>
      <c r="RB138" s="593">
        <v>2.92</v>
      </c>
      <c r="RC138" s="593">
        <v>2.92</v>
      </c>
      <c r="RD138" s="593">
        <v>8.64</v>
      </c>
      <c r="RE138" s="593">
        <v>8.64</v>
      </c>
      <c r="RF138" s="593">
        <v>3.96</v>
      </c>
      <c r="RG138" s="593">
        <v>3.96</v>
      </c>
      <c r="RH138" s="593">
        <v>4.5199999999999996</v>
      </c>
      <c r="RI138" s="593">
        <v>4.5199999999999996</v>
      </c>
      <c r="RJ138" s="593">
        <v>4.5199999999999996</v>
      </c>
      <c r="RK138" s="593">
        <v>4.5199999999999996</v>
      </c>
      <c r="RL138" s="593">
        <v>4.5199999999999996</v>
      </c>
      <c r="RM138" s="593">
        <v>4.5199999999999996</v>
      </c>
      <c r="RN138" s="593">
        <v>4.5199999999999996</v>
      </c>
      <c r="RO138" s="593">
        <v>4.5199999999999996</v>
      </c>
      <c r="RP138" s="593">
        <v>22.53</v>
      </c>
      <c r="RQ138" s="593">
        <v>22.53</v>
      </c>
      <c r="RR138" s="593">
        <v>11.03</v>
      </c>
      <c r="RS138" s="593">
        <v>11.03</v>
      </c>
      <c r="RT138" s="593">
        <v>12.63</v>
      </c>
      <c r="RU138" s="593">
        <v>12.63</v>
      </c>
      <c r="RV138" s="593">
        <v>12.63</v>
      </c>
      <c r="RW138" s="593">
        <v>12.63</v>
      </c>
      <c r="RX138" s="593">
        <v>12.63</v>
      </c>
      <c r="RY138" s="593">
        <v>12.63</v>
      </c>
      <c r="RZ138" s="593">
        <v>12.44</v>
      </c>
      <c r="SA138" s="593">
        <v>12.44</v>
      </c>
      <c r="SB138" s="593">
        <v>11.93</v>
      </c>
      <c r="SC138" s="593">
        <v>11.93</v>
      </c>
      <c r="SD138" s="593">
        <v>5.52</v>
      </c>
      <c r="SE138" s="593">
        <v>5.52</v>
      </c>
      <c r="SF138" s="593">
        <v>6.31</v>
      </c>
      <c r="SG138" s="593">
        <v>6.31</v>
      </c>
      <c r="SH138" s="593">
        <v>6.31</v>
      </c>
      <c r="SI138" s="593">
        <v>6.31</v>
      </c>
      <c r="SJ138" s="593">
        <v>6.31</v>
      </c>
      <c r="SK138" s="593">
        <v>6.31</v>
      </c>
      <c r="SL138" s="593">
        <v>6.29</v>
      </c>
      <c r="SM138" s="593">
        <v>6.29</v>
      </c>
      <c r="SN138" s="593">
        <v>10.06</v>
      </c>
      <c r="SO138" s="593">
        <v>10.06</v>
      </c>
      <c r="SZ138" s="593">
        <v>11</v>
      </c>
      <c r="TA138" s="593">
        <v>11</v>
      </c>
      <c r="TX138" s="593">
        <v>7.06</v>
      </c>
      <c r="TY138" s="600">
        <v>7.06</v>
      </c>
    </row>
    <row r="139" spans="1:545" s="593" customFormat="1" x14ac:dyDescent="0.15">
      <c r="A139" s="602">
        <v>23</v>
      </c>
      <c r="B139" s="603">
        <v>26.37</v>
      </c>
      <c r="C139" s="603">
        <v>26.37</v>
      </c>
      <c r="D139" s="603">
        <v>27.57</v>
      </c>
      <c r="E139" s="603">
        <v>27.57</v>
      </c>
      <c r="F139" s="603">
        <v>91.19</v>
      </c>
      <c r="G139" s="603">
        <v>91.19</v>
      </c>
      <c r="H139" s="603">
        <v>81.790000000000006</v>
      </c>
      <c r="I139" s="603">
        <v>81.790000000000006</v>
      </c>
      <c r="J139" s="603">
        <v>97</v>
      </c>
      <c r="K139" s="603">
        <v>97</v>
      </c>
      <c r="L139" s="603"/>
      <c r="M139" s="603"/>
      <c r="N139" s="603"/>
      <c r="O139" s="603"/>
      <c r="P139" s="603"/>
      <c r="Q139" s="603"/>
      <c r="R139" s="603"/>
      <c r="S139" s="603"/>
      <c r="T139" s="603"/>
      <c r="U139" s="603"/>
      <c r="V139" s="603"/>
      <c r="W139" s="603"/>
      <c r="X139" s="603"/>
      <c r="Y139" s="603"/>
      <c r="Z139" s="603">
        <v>5.38</v>
      </c>
      <c r="AA139" s="603"/>
      <c r="AB139" s="603"/>
      <c r="AC139" s="603"/>
      <c r="AD139" s="603"/>
      <c r="AE139" s="603"/>
      <c r="AF139" s="603"/>
      <c r="AG139" s="603"/>
      <c r="AH139" s="603"/>
      <c r="AI139" s="603"/>
      <c r="AJ139" s="603"/>
      <c r="AK139" s="603"/>
      <c r="AL139" s="603">
        <v>12.36</v>
      </c>
      <c r="AM139" s="603">
        <v>12.36</v>
      </c>
      <c r="AN139" s="603"/>
      <c r="AO139" s="603"/>
      <c r="AP139" s="603"/>
      <c r="AQ139" s="603"/>
      <c r="AR139" s="603"/>
      <c r="AS139" s="603"/>
      <c r="AT139" s="603"/>
      <c r="AU139" s="603"/>
      <c r="AV139" s="603"/>
      <c r="AW139" s="603"/>
      <c r="AX139" s="603">
        <v>14.08</v>
      </c>
      <c r="AY139" s="603">
        <v>14.08</v>
      </c>
      <c r="AZ139" s="603"/>
      <c r="BA139" s="603"/>
      <c r="BB139" s="603"/>
      <c r="BC139" s="603"/>
      <c r="BD139" s="603"/>
      <c r="BE139" s="603"/>
      <c r="BF139" s="603"/>
      <c r="BG139" s="603"/>
      <c r="BH139" s="603"/>
      <c r="BI139" s="603"/>
      <c r="BJ139" s="603">
        <v>7.66</v>
      </c>
      <c r="BK139" s="603"/>
      <c r="BL139" s="603"/>
      <c r="BM139" s="603"/>
      <c r="BN139" s="603"/>
      <c r="BO139" s="603"/>
      <c r="BP139" s="603"/>
      <c r="BQ139" s="603"/>
      <c r="BR139" s="603"/>
      <c r="BS139" s="603"/>
      <c r="BT139" s="603"/>
      <c r="BU139" s="603"/>
      <c r="BV139" s="603">
        <v>2.2200000000000002</v>
      </c>
      <c r="BW139" s="603"/>
      <c r="BX139" s="603"/>
      <c r="BY139" s="603"/>
      <c r="BZ139" s="603"/>
      <c r="CA139" s="603"/>
      <c r="CB139" s="603"/>
      <c r="CC139" s="603"/>
      <c r="CD139" s="603"/>
      <c r="CE139" s="603"/>
      <c r="CF139" s="603"/>
      <c r="CG139" s="603"/>
      <c r="CH139" s="603">
        <v>6.82</v>
      </c>
      <c r="CI139" s="603">
        <v>6.82</v>
      </c>
      <c r="CJ139" s="603"/>
      <c r="CK139" s="603"/>
      <c r="CL139" s="603"/>
      <c r="CM139" s="603"/>
      <c r="CN139" s="603"/>
      <c r="CO139" s="603"/>
      <c r="CP139" s="603"/>
      <c r="CQ139" s="603"/>
      <c r="CR139" s="603"/>
      <c r="CS139" s="603"/>
      <c r="CT139" s="603"/>
      <c r="CU139" s="603"/>
      <c r="CV139" s="603"/>
      <c r="CW139" s="603"/>
      <c r="CX139" s="603"/>
      <c r="CY139" s="603"/>
      <c r="CZ139" s="603"/>
      <c r="DA139" s="603"/>
      <c r="DB139" s="603"/>
      <c r="DC139" s="603"/>
      <c r="DD139" s="603"/>
      <c r="DE139" s="603"/>
      <c r="DF139" s="603">
        <v>82.2</v>
      </c>
      <c r="DG139" s="603">
        <v>82.2</v>
      </c>
      <c r="DH139" s="603">
        <v>84.06</v>
      </c>
      <c r="DI139" s="603">
        <v>82.21</v>
      </c>
      <c r="DJ139" s="603">
        <v>119.6</v>
      </c>
      <c r="DK139" s="603">
        <v>119.6</v>
      </c>
      <c r="DL139" s="603">
        <v>115.43</v>
      </c>
      <c r="DM139" s="603">
        <v>115.43</v>
      </c>
      <c r="DN139" s="603">
        <v>119.6</v>
      </c>
      <c r="DO139" s="603">
        <v>119.6</v>
      </c>
      <c r="DP139" s="603">
        <v>115.43</v>
      </c>
      <c r="DQ139" s="603">
        <v>119.6</v>
      </c>
      <c r="DR139" s="603">
        <v>119.6</v>
      </c>
      <c r="DS139" s="603">
        <v>119.6</v>
      </c>
      <c r="DT139" s="603">
        <v>115.43</v>
      </c>
      <c r="DU139" s="603">
        <v>115.43</v>
      </c>
      <c r="DV139" s="603">
        <v>139.59</v>
      </c>
      <c r="DW139" s="603">
        <v>135.68</v>
      </c>
      <c r="DX139" s="603">
        <v>139.59</v>
      </c>
      <c r="DY139" s="603">
        <v>139.59</v>
      </c>
      <c r="DZ139" s="603">
        <v>135.68</v>
      </c>
      <c r="EA139" s="603">
        <v>135.68</v>
      </c>
      <c r="EB139" s="603">
        <v>138.13999999999999</v>
      </c>
      <c r="EC139" s="603">
        <v>138.13999999999999</v>
      </c>
      <c r="ED139" s="603">
        <v>43.58</v>
      </c>
      <c r="EE139" s="603">
        <v>41.95</v>
      </c>
      <c r="EF139" s="603">
        <v>41.95</v>
      </c>
      <c r="EG139" s="603">
        <v>41.95</v>
      </c>
      <c r="EH139" s="603">
        <v>44</v>
      </c>
      <c r="EI139" s="603">
        <v>44</v>
      </c>
      <c r="EJ139" s="603">
        <v>108.93</v>
      </c>
      <c r="EK139" s="603">
        <v>108.93</v>
      </c>
      <c r="EL139" s="603">
        <v>108.93</v>
      </c>
      <c r="EM139" s="603">
        <v>112.6</v>
      </c>
      <c r="EN139" s="603">
        <v>108.31</v>
      </c>
      <c r="EO139" s="603">
        <v>108.31</v>
      </c>
      <c r="EP139" s="603">
        <v>108.55</v>
      </c>
      <c r="EQ139" s="603">
        <v>108.55</v>
      </c>
      <c r="ER139" s="603">
        <v>37.729999999999997</v>
      </c>
      <c r="ES139" s="603">
        <v>39.01</v>
      </c>
      <c r="ET139" s="603">
        <v>38.200000000000003</v>
      </c>
      <c r="EU139" s="603">
        <v>38.200000000000003</v>
      </c>
      <c r="EV139" s="603">
        <v>38.200000000000003</v>
      </c>
      <c r="EW139" s="603">
        <v>38.200000000000003</v>
      </c>
      <c r="EX139" s="603">
        <v>38.200000000000003</v>
      </c>
      <c r="EY139" s="603">
        <v>27.54</v>
      </c>
      <c r="EZ139" s="603">
        <v>84.62</v>
      </c>
      <c r="FA139" s="603">
        <v>84.62</v>
      </c>
      <c r="FB139" s="603">
        <v>84.62</v>
      </c>
      <c r="FC139" s="603">
        <v>84.62</v>
      </c>
      <c r="FD139" s="603">
        <v>21.1</v>
      </c>
      <c r="FE139" s="603">
        <v>21.1</v>
      </c>
      <c r="FF139" s="603">
        <v>21.1</v>
      </c>
      <c r="FG139" s="603">
        <v>21.1</v>
      </c>
      <c r="FH139" s="603">
        <v>21.1</v>
      </c>
      <c r="FI139" s="603">
        <v>21.1</v>
      </c>
      <c r="FJ139" s="603">
        <v>14.09</v>
      </c>
      <c r="FK139" s="603">
        <v>14.09</v>
      </c>
      <c r="FL139" s="593">
        <v>14.1</v>
      </c>
      <c r="FM139" s="593">
        <v>14.1</v>
      </c>
      <c r="FN139" s="593">
        <v>15.12</v>
      </c>
      <c r="FO139" s="593">
        <v>15.12</v>
      </c>
      <c r="FP139" s="593">
        <v>26.46</v>
      </c>
      <c r="FQ139" s="593">
        <v>26.46</v>
      </c>
      <c r="FR139" s="593">
        <v>26.46</v>
      </c>
      <c r="FS139" s="593">
        <v>26.46</v>
      </c>
      <c r="FT139" s="593">
        <v>91.75</v>
      </c>
      <c r="FU139" s="593">
        <v>91.75</v>
      </c>
      <c r="FV139" s="593">
        <v>91.75</v>
      </c>
      <c r="FW139" s="593">
        <v>91.75</v>
      </c>
      <c r="FX139" s="593">
        <v>91.75</v>
      </c>
      <c r="FY139" s="593">
        <v>91.75</v>
      </c>
      <c r="FZ139" s="593">
        <v>91.75</v>
      </c>
      <c r="GA139" s="593">
        <v>91.75</v>
      </c>
      <c r="GB139" s="593">
        <v>46.25</v>
      </c>
      <c r="GC139" s="593">
        <v>46.25</v>
      </c>
      <c r="GD139" s="593">
        <v>10.24</v>
      </c>
      <c r="GE139" s="593">
        <v>10.24</v>
      </c>
      <c r="GF139" s="593">
        <v>15.44</v>
      </c>
      <c r="GG139" s="593">
        <v>15.44</v>
      </c>
      <c r="GH139" s="593">
        <v>10.29</v>
      </c>
      <c r="GI139" s="593">
        <v>10.29</v>
      </c>
      <c r="GJ139" s="593">
        <v>10.11</v>
      </c>
      <c r="GK139" s="593">
        <v>10.11</v>
      </c>
      <c r="GL139" s="593">
        <v>10.11</v>
      </c>
      <c r="GM139" s="593">
        <v>10.11</v>
      </c>
      <c r="GN139" s="593">
        <v>5.5</v>
      </c>
      <c r="GO139" s="593">
        <v>5.5</v>
      </c>
      <c r="GP139" s="593">
        <v>3.28</v>
      </c>
      <c r="GQ139" s="593">
        <v>3.2</v>
      </c>
      <c r="GZ139" s="593">
        <v>31.88</v>
      </c>
      <c r="HA139" s="593">
        <v>31.88</v>
      </c>
      <c r="HB139" s="593">
        <v>92.33</v>
      </c>
      <c r="HC139" s="593">
        <v>92.33</v>
      </c>
      <c r="HD139" s="593">
        <v>92.33</v>
      </c>
      <c r="HE139" s="593">
        <v>92.33</v>
      </c>
      <c r="HF139" s="593">
        <v>104.87</v>
      </c>
      <c r="HG139" s="593">
        <v>104.87</v>
      </c>
      <c r="HH139" s="593">
        <v>104.87</v>
      </c>
      <c r="HI139" s="593">
        <v>104.87</v>
      </c>
      <c r="HJ139" s="593">
        <v>104.87</v>
      </c>
      <c r="HK139" s="593">
        <v>104.87</v>
      </c>
      <c r="HL139" s="593">
        <v>130.5</v>
      </c>
      <c r="HM139" s="593">
        <v>130.5</v>
      </c>
      <c r="HN139" s="593">
        <v>114.38</v>
      </c>
      <c r="HO139" s="593">
        <v>114.38</v>
      </c>
      <c r="HP139" s="593">
        <v>114.38</v>
      </c>
      <c r="HQ139" s="593">
        <v>114.38</v>
      </c>
      <c r="HR139" s="593">
        <v>123.16</v>
      </c>
      <c r="HS139" s="593">
        <v>123.16</v>
      </c>
      <c r="HT139" s="593">
        <v>123.16</v>
      </c>
      <c r="HU139" s="593">
        <v>123.16</v>
      </c>
      <c r="HX139" s="593">
        <v>28.97</v>
      </c>
      <c r="HY139" s="593">
        <v>28.97</v>
      </c>
      <c r="HZ139" s="593">
        <v>87.3</v>
      </c>
      <c r="IA139" s="593">
        <v>87.3</v>
      </c>
      <c r="IB139" s="593">
        <v>87.18</v>
      </c>
      <c r="IC139" s="593">
        <v>87.18</v>
      </c>
      <c r="ID139" s="593">
        <v>101.99</v>
      </c>
      <c r="IE139" s="593">
        <v>101.99</v>
      </c>
      <c r="IJ139" s="593">
        <v>78.03</v>
      </c>
      <c r="IK139" s="593">
        <v>78.03</v>
      </c>
      <c r="IL139" s="593">
        <v>162.12</v>
      </c>
      <c r="IM139" s="593">
        <v>162.12</v>
      </c>
      <c r="IN139" s="593">
        <v>184.03</v>
      </c>
      <c r="IO139" s="593">
        <v>184.03</v>
      </c>
      <c r="IP139" s="593">
        <v>184.03</v>
      </c>
      <c r="IQ139" s="593">
        <v>184.03</v>
      </c>
      <c r="IV139" s="593">
        <v>78.03</v>
      </c>
      <c r="IW139" s="593">
        <v>78.03</v>
      </c>
      <c r="IX139" s="593">
        <v>162.12</v>
      </c>
      <c r="IY139" s="593">
        <v>162.12</v>
      </c>
      <c r="IZ139" s="593">
        <v>184.03</v>
      </c>
      <c r="JA139" s="593">
        <v>184.03</v>
      </c>
      <c r="JB139" s="593">
        <v>184.03</v>
      </c>
      <c r="JC139" s="593">
        <v>184.03</v>
      </c>
      <c r="JH139" s="593">
        <v>67.09</v>
      </c>
      <c r="JI139" s="593">
        <v>67.09</v>
      </c>
      <c r="JJ139" s="593">
        <v>152.76</v>
      </c>
      <c r="JK139" s="593">
        <v>152.76</v>
      </c>
      <c r="JL139" s="593">
        <v>152.76</v>
      </c>
      <c r="JM139" s="593">
        <v>152.76</v>
      </c>
      <c r="JN139" s="593">
        <v>173.44</v>
      </c>
      <c r="JO139" s="593">
        <v>173.44</v>
      </c>
      <c r="JP139" s="593">
        <v>173.44</v>
      </c>
      <c r="JQ139" s="593">
        <v>173.44</v>
      </c>
      <c r="JT139" s="593">
        <v>17.79</v>
      </c>
      <c r="JU139" s="593">
        <v>17.79</v>
      </c>
      <c r="JV139" s="593">
        <v>17.79</v>
      </c>
      <c r="JW139" s="593">
        <v>17.79</v>
      </c>
      <c r="JX139" s="593">
        <v>17.79</v>
      </c>
      <c r="JY139" s="593">
        <v>17.79</v>
      </c>
      <c r="KF139" s="593">
        <v>8</v>
      </c>
      <c r="KG139" s="593">
        <v>8</v>
      </c>
      <c r="KH139" s="593">
        <v>6.65</v>
      </c>
      <c r="KI139" s="593">
        <v>6.65</v>
      </c>
      <c r="KJ139" s="593">
        <v>6.65</v>
      </c>
      <c r="KK139" s="593">
        <v>6.65</v>
      </c>
      <c r="KR139" s="593">
        <v>18.489999999999998</v>
      </c>
      <c r="KS139" s="593">
        <v>18.489999999999998</v>
      </c>
      <c r="KT139" s="593">
        <v>18.489999999999998</v>
      </c>
      <c r="KU139" s="593">
        <v>18.489999999999998</v>
      </c>
      <c r="KV139" s="593">
        <v>74.38</v>
      </c>
      <c r="KW139" s="593">
        <v>74.38</v>
      </c>
      <c r="LD139" s="593">
        <v>6.96</v>
      </c>
      <c r="LE139" s="593">
        <v>6.96</v>
      </c>
      <c r="LF139" s="593">
        <v>6.96</v>
      </c>
      <c r="LG139" s="593">
        <v>6.96</v>
      </c>
      <c r="LH139" s="593">
        <v>1.1399999999999999</v>
      </c>
      <c r="LI139" s="593">
        <v>1.1399999999999999</v>
      </c>
      <c r="LP139" s="593">
        <v>8.83</v>
      </c>
      <c r="LQ139" s="593">
        <v>8.83</v>
      </c>
      <c r="LR139" s="593">
        <v>8.83</v>
      </c>
      <c r="LS139" s="593">
        <v>8.83</v>
      </c>
      <c r="LT139" s="593">
        <v>5.21</v>
      </c>
      <c r="LU139" s="593">
        <v>5.21</v>
      </c>
      <c r="MB139" s="593">
        <v>8.76</v>
      </c>
      <c r="MC139" s="593">
        <v>9.15</v>
      </c>
      <c r="MD139" s="593">
        <v>4.99</v>
      </c>
      <c r="ME139" s="593">
        <v>4.99</v>
      </c>
      <c r="MF139" s="593">
        <v>4.93</v>
      </c>
      <c r="MG139" s="593">
        <v>4.93</v>
      </c>
      <c r="MH139" s="593">
        <v>5.74</v>
      </c>
      <c r="MI139" s="593">
        <v>5.74</v>
      </c>
      <c r="MJ139" s="593">
        <v>5.23</v>
      </c>
      <c r="MK139" s="593">
        <v>5.23</v>
      </c>
      <c r="ML139" s="593">
        <v>5.37</v>
      </c>
      <c r="MM139" s="593">
        <v>5.55</v>
      </c>
      <c r="MN139" s="593">
        <v>20.2</v>
      </c>
      <c r="MO139" s="593">
        <v>20.2</v>
      </c>
      <c r="MP139" s="593">
        <v>12.85</v>
      </c>
      <c r="MQ139" s="593">
        <v>12.85</v>
      </c>
      <c r="MR139" s="593">
        <v>14.61</v>
      </c>
      <c r="MS139" s="593">
        <v>14.61</v>
      </c>
      <c r="MT139" s="593">
        <v>87.2</v>
      </c>
      <c r="MU139" s="593">
        <v>87.2</v>
      </c>
      <c r="MV139" s="593">
        <v>87.2</v>
      </c>
      <c r="MW139" s="593">
        <v>87.2</v>
      </c>
      <c r="MX139" s="593">
        <v>87.2</v>
      </c>
      <c r="MY139" s="593">
        <v>87.2</v>
      </c>
      <c r="MZ139" s="593">
        <v>32.380000000000003</v>
      </c>
      <c r="NA139" s="593">
        <v>32.380000000000003</v>
      </c>
      <c r="NB139" s="593">
        <v>113.05</v>
      </c>
      <c r="NC139" s="593">
        <v>113.05</v>
      </c>
      <c r="ND139" s="593">
        <v>109.23</v>
      </c>
      <c r="NE139" s="593">
        <v>109.23</v>
      </c>
      <c r="NF139" s="604">
        <f t="shared" si="16"/>
        <v>111.14</v>
      </c>
      <c r="NG139" s="604">
        <f t="shared" si="16"/>
        <v>111.14</v>
      </c>
      <c r="NH139" s="593">
        <v>115.16</v>
      </c>
      <c r="NI139" s="593">
        <v>115.16</v>
      </c>
      <c r="NL139" s="593">
        <v>27.43</v>
      </c>
      <c r="NM139" s="593">
        <v>27.43</v>
      </c>
      <c r="NN139" s="593">
        <v>92.45</v>
      </c>
      <c r="NO139" s="593">
        <v>92.45</v>
      </c>
      <c r="NP139" s="593">
        <v>92.45</v>
      </c>
      <c r="NQ139" s="593">
        <v>92.45</v>
      </c>
      <c r="NR139" s="593">
        <v>91.19</v>
      </c>
      <c r="NS139" s="593">
        <v>91.19</v>
      </c>
      <c r="NT139" s="593">
        <v>93.05</v>
      </c>
      <c r="NU139" s="593">
        <v>93.05</v>
      </c>
      <c r="NX139" s="593">
        <v>60.91</v>
      </c>
      <c r="NY139" s="593">
        <v>60.91</v>
      </c>
      <c r="NZ139" s="593">
        <v>112.32</v>
      </c>
      <c r="OA139" s="593">
        <v>112.32</v>
      </c>
      <c r="OB139" s="593">
        <v>112.32</v>
      </c>
      <c r="OC139" s="593">
        <v>112.32</v>
      </c>
      <c r="OD139" s="593">
        <v>113.6</v>
      </c>
      <c r="OE139" s="593">
        <v>113.6</v>
      </c>
      <c r="OJ139" s="593">
        <v>44.44</v>
      </c>
      <c r="OK139" s="593">
        <v>44.44</v>
      </c>
      <c r="OL139" s="593">
        <v>105.72</v>
      </c>
      <c r="OM139" s="593">
        <v>105.72</v>
      </c>
      <c r="ON139" s="593">
        <v>105.72</v>
      </c>
      <c r="OO139" s="593">
        <v>105.72</v>
      </c>
      <c r="OP139" s="593">
        <v>67.44</v>
      </c>
      <c r="OQ139" s="593">
        <v>67.44</v>
      </c>
      <c r="OR139" s="593">
        <v>102.73</v>
      </c>
      <c r="OS139" s="593">
        <v>102.73</v>
      </c>
      <c r="OV139" s="593">
        <v>21.03</v>
      </c>
      <c r="OW139" s="593">
        <v>21.03</v>
      </c>
      <c r="OX139" s="593">
        <v>13.71</v>
      </c>
      <c r="OY139" s="593">
        <v>13.71</v>
      </c>
      <c r="OZ139" s="593">
        <v>13.31</v>
      </c>
      <c r="PA139" s="593">
        <v>13.31</v>
      </c>
      <c r="PB139" s="593">
        <v>13.08</v>
      </c>
      <c r="PC139" s="593">
        <v>13.08</v>
      </c>
      <c r="PD139" s="593">
        <v>87.18</v>
      </c>
      <c r="PE139" s="593">
        <v>87.18</v>
      </c>
      <c r="PH139" s="593">
        <v>23.77</v>
      </c>
      <c r="PI139" s="593">
        <v>23.77</v>
      </c>
      <c r="PJ139" s="593">
        <v>16.13</v>
      </c>
      <c r="PK139" s="593">
        <v>16.13</v>
      </c>
      <c r="PL139" s="593">
        <v>16.13</v>
      </c>
      <c r="PM139" s="593">
        <v>15.39</v>
      </c>
      <c r="PN139" s="593">
        <v>15.39</v>
      </c>
      <c r="PO139" s="593">
        <v>15.39</v>
      </c>
      <c r="PP139" s="593">
        <v>94.01</v>
      </c>
      <c r="PQ139" s="593">
        <v>94.01</v>
      </c>
      <c r="PT139" s="593">
        <v>16.690000000000001</v>
      </c>
      <c r="PU139" s="593">
        <v>16.690000000000001</v>
      </c>
      <c r="PV139" s="593">
        <v>8.1199999999999992</v>
      </c>
      <c r="PW139" s="593">
        <v>8.1199999999999992</v>
      </c>
      <c r="PX139" s="593">
        <v>9.2200000000000006</v>
      </c>
      <c r="PY139" s="593">
        <v>9.2200000000000006</v>
      </c>
      <c r="PZ139" s="593">
        <v>9.2200000000000006</v>
      </c>
      <c r="QA139" s="593">
        <v>9.2200000000000006</v>
      </c>
      <c r="QB139" s="593">
        <v>9.2200000000000006</v>
      </c>
      <c r="QC139" s="593">
        <v>9.2200000000000006</v>
      </c>
      <c r="QD139" s="593">
        <v>9.16</v>
      </c>
      <c r="QE139" s="593">
        <v>9.16</v>
      </c>
      <c r="QF139" s="593">
        <v>4.91</v>
      </c>
      <c r="QG139" s="593">
        <v>4.91</v>
      </c>
      <c r="QH139" s="593">
        <v>2.35</v>
      </c>
      <c r="QI139" s="593">
        <v>2.35</v>
      </c>
      <c r="QJ139" s="593">
        <v>2.63</v>
      </c>
      <c r="QK139" s="593">
        <v>2.63</v>
      </c>
      <c r="QL139" s="593">
        <v>2.63</v>
      </c>
      <c r="QM139" s="593">
        <v>2.63</v>
      </c>
      <c r="QN139" s="593">
        <v>2.63</v>
      </c>
      <c r="QO139" s="593">
        <v>2.63</v>
      </c>
      <c r="QP139" s="593">
        <v>2.65</v>
      </c>
      <c r="QQ139" s="593">
        <v>2.65</v>
      </c>
      <c r="QR139" s="593">
        <v>5.76</v>
      </c>
      <c r="QS139" s="593">
        <v>5.76</v>
      </c>
      <c r="QT139" s="593">
        <v>2.73</v>
      </c>
      <c r="QU139" s="593">
        <v>2.73</v>
      </c>
      <c r="QV139" s="593">
        <v>3.08</v>
      </c>
      <c r="QW139" s="593">
        <v>3.08</v>
      </c>
      <c r="QX139" s="593">
        <v>3.08</v>
      </c>
      <c r="QY139" s="593">
        <v>3.08</v>
      </c>
      <c r="QZ139" s="593">
        <v>3.08</v>
      </c>
      <c r="RA139" s="593">
        <v>3.08</v>
      </c>
      <c r="RB139" s="593">
        <v>3.09</v>
      </c>
      <c r="RC139" s="593">
        <v>3.09</v>
      </c>
      <c r="RD139" s="593">
        <v>8.9499999999999993</v>
      </c>
      <c r="RE139" s="593">
        <v>8.9499999999999993</v>
      </c>
      <c r="RF139" s="593">
        <v>4.2300000000000004</v>
      </c>
      <c r="RG139" s="593">
        <v>4.2300000000000004</v>
      </c>
      <c r="RH139" s="593">
        <v>4.79</v>
      </c>
      <c r="RI139" s="593">
        <v>4.79</v>
      </c>
      <c r="RJ139" s="593">
        <v>4.79</v>
      </c>
      <c r="RK139" s="593">
        <v>4.79</v>
      </c>
      <c r="RL139" s="593">
        <v>4.79</v>
      </c>
      <c r="RM139" s="593">
        <v>4.79</v>
      </c>
      <c r="RN139" s="593">
        <v>4.8</v>
      </c>
      <c r="RO139" s="593">
        <v>4.8</v>
      </c>
      <c r="RP139" s="593">
        <v>23.34</v>
      </c>
      <c r="RQ139" s="593">
        <v>23.34</v>
      </c>
      <c r="RR139" s="593">
        <v>11.77</v>
      </c>
      <c r="RS139" s="593">
        <v>11.77</v>
      </c>
      <c r="RT139" s="593">
        <v>13.38</v>
      </c>
      <c r="RU139" s="593">
        <v>13.38</v>
      </c>
      <c r="RV139" s="593">
        <v>13.38</v>
      </c>
      <c r="RW139" s="593">
        <v>13.38</v>
      </c>
      <c r="RX139" s="593">
        <v>13.38</v>
      </c>
      <c r="RY139" s="593">
        <v>13.38</v>
      </c>
      <c r="RZ139" s="593">
        <v>13.2</v>
      </c>
      <c r="SA139" s="593">
        <v>13.2</v>
      </c>
      <c r="SB139" s="593">
        <v>12.35</v>
      </c>
      <c r="SC139" s="593">
        <v>12.35</v>
      </c>
      <c r="SD139" s="593">
        <v>5.9</v>
      </c>
      <c r="SE139" s="593">
        <v>5.9</v>
      </c>
      <c r="SF139" s="593">
        <v>6.69</v>
      </c>
      <c r="SG139" s="593">
        <v>6.69</v>
      </c>
      <c r="SH139" s="593">
        <v>6.69</v>
      </c>
      <c r="SI139" s="593">
        <v>6.69</v>
      </c>
      <c r="SJ139" s="593">
        <v>6.69</v>
      </c>
      <c r="SK139" s="593">
        <v>6.69</v>
      </c>
      <c r="SL139" s="593">
        <v>6.68</v>
      </c>
      <c r="SM139" s="593">
        <v>6.68</v>
      </c>
      <c r="SN139" s="593">
        <v>10.41</v>
      </c>
      <c r="SO139" s="593">
        <v>10.41</v>
      </c>
      <c r="SZ139" s="593">
        <v>11.4</v>
      </c>
      <c r="TA139" s="593">
        <v>11.4</v>
      </c>
      <c r="TX139" s="593">
        <v>7.31</v>
      </c>
      <c r="TY139" s="600">
        <v>7.31</v>
      </c>
    </row>
    <row r="140" spans="1:545" s="593" customFormat="1" x14ac:dyDescent="0.15">
      <c r="A140" s="602">
        <v>24</v>
      </c>
      <c r="B140" s="603">
        <v>27.25</v>
      </c>
      <c r="C140" s="603">
        <v>27.25</v>
      </c>
      <c r="D140" s="603">
        <v>28.39</v>
      </c>
      <c r="E140" s="603">
        <v>28.39</v>
      </c>
      <c r="F140" s="603">
        <v>94.79</v>
      </c>
      <c r="G140" s="603">
        <v>94.79</v>
      </c>
      <c r="H140" s="603">
        <v>85.26</v>
      </c>
      <c r="I140" s="603">
        <v>85.26</v>
      </c>
      <c r="J140" s="603">
        <v>100.11</v>
      </c>
      <c r="K140" s="603">
        <v>100.11</v>
      </c>
      <c r="L140" s="603"/>
      <c r="M140" s="603"/>
      <c r="N140" s="603"/>
      <c r="O140" s="603"/>
      <c r="P140" s="603"/>
      <c r="Q140" s="603"/>
      <c r="R140" s="603"/>
      <c r="S140" s="603"/>
      <c r="T140" s="603"/>
      <c r="U140" s="603"/>
      <c r="V140" s="603"/>
      <c r="W140" s="603"/>
      <c r="X140" s="603"/>
      <c r="Y140" s="603"/>
      <c r="Z140" s="603">
        <v>5.55</v>
      </c>
      <c r="AA140" s="603"/>
      <c r="AB140" s="603"/>
      <c r="AC140" s="603"/>
      <c r="AD140" s="603"/>
      <c r="AE140" s="603"/>
      <c r="AF140" s="603"/>
      <c r="AG140" s="603"/>
      <c r="AH140" s="603"/>
      <c r="AI140" s="603"/>
      <c r="AJ140" s="603"/>
      <c r="AK140" s="603"/>
      <c r="AL140" s="603">
        <v>12.77</v>
      </c>
      <c r="AM140" s="603">
        <v>12.77</v>
      </c>
      <c r="AN140" s="603"/>
      <c r="AO140" s="603"/>
      <c r="AP140" s="603"/>
      <c r="AQ140" s="603"/>
      <c r="AR140" s="603"/>
      <c r="AS140" s="603"/>
      <c r="AT140" s="603"/>
      <c r="AU140" s="603"/>
      <c r="AV140" s="603"/>
      <c r="AW140" s="603"/>
      <c r="AX140" s="603">
        <v>14.54</v>
      </c>
      <c r="AY140" s="603">
        <v>14.54</v>
      </c>
      <c r="AZ140" s="603"/>
      <c r="BA140" s="603"/>
      <c r="BB140" s="603"/>
      <c r="BC140" s="603"/>
      <c r="BD140" s="603"/>
      <c r="BE140" s="603"/>
      <c r="BF140" s="603"/>
      <c r="BG140" s="603"/>
      <c r="BH140" s="603"/>
      <c r="BI140" s="603"/>
      <c r="BJ140" s="603">
        <v>7.91</v>
      </c>
      <c r="BK140" s="603"/>
      <c r="BL140" s="603"/>
      <c r="BM140" s="603"/>
      <c r="BN140" s="603"/>
      <c r="BO140" s="603"/>
      <c r="BP140" s="603"/>
      <c r="BQ140" s="603"/>
      <c r="BR140" s="603"/>
      <c r="BS140" s="603"/>
      <c r="BT140" s="603"/>
      <c r="BU140" s="603"/>
      <c r="BV140" s="603">
        <v>2.29</v>
      </c>
      <c r="BW140" s="603"/>
      <c r="BX140" s="603"/>
      <c r="BY140" s="603"/>
      <c r="BZ140" s="603"/>
      <c r="CA140" s="603"/>
      <c r="CB140" s="603"/>
      <c r="CC140" s="603"/>
      <c r="CD140" s="603"/>
      <c r="CE140" s="603"/>
      <c r="CF140" s="603"/>
      <c r="CG140" s="603"/>
      <c r="CH140" s="603">
        <v>7.04</v>
      </c>
      <c r="CI140" s="603">
        <v>7.04</v>
      </c>
      <c r="CJ140" s="603"/>
      <c r="CK140" s="603"/>
      <c r="CL140" s="603"/>
      <c r="CM140" s="603"/>
      <c r="CN140" s="603"/>
      <c r="CO140" s="603"/>
      <c r="CP140" s="603"/>
      <c r="CQ140" s="603"/>
      <c r="CR140" s="603"/>
      <c r="CS140" s="603"/>
      <c r="CT140" s="603"/>
      <c r="CU140" s="603"/>
      <c r="CV140" s="603"/>
      <c r="CW140" s="603"/>
      <c r="CX140" s="603"/>
      <c r="CY140" s="603"/>
      <c r="CZ140" s="603"/>
      <c r="DA140" s="603"/>
      <c r="DB140" s="603"/>
      <c r="DC140" s="603"/>
      <c r="DD140" s="603"/>
      <c r="DE140" s="603"/>
      <c r="DF140" s="603">
        <v>84.96</v>
      </c>
      <c r="DG140" s="603">
        <v>84.96</v>
      </c>
      <c r="DH140" s="603">
        <v>86.68</v>
      </c>
      <c r="DI140" s="603">
        <v>84.97</v>
      </c>
      <c r="DJ140" s="603">
        <v>125.39</v>
      </c>
      <c r="DK140" s="603">
        <v>125.39</v>
      </c>
      <c r="DL140" s="603">
        <v>121.02</v>
      </c>
      <c r="DM140" s="603">
        <v>121.02</v>
      </c>
      <c r="DN140" s="603">
        <v>125.39</v>
      </c>
      <c r="DO140" s="603">
        <v>125.39</v>
      </c>
      <c r="DP140" s="603">
        <v>121.02</v>
      </c>
      <c r="DQ140" s="603">
        <v>125.39</v>
      </c>
      <c r="DR140" s="603">
        <v>125.39</v>
      </c>
      <c r="DS140" s="603">
        <v>125.39</v>
      </c>
      <c r="DT140" s="603">
        <v>121.02</v>
      </c>
      <c r="DU140" s="603">
        <v>121.02</v>
      </c>
      <c r="DV140" s="603">
        <v>145.46</v>
      </c>
      <c r="DW140" s="603">
        <v>141.38</v>
      </c>
      <c r="DX140" s="603">
        <v>145.46</v>
      </c>
      <c r="DY140" s="603">
        <v>145.46</v>
      </c>
      <c r="DZ140" s="603">
        <v>141.38</v>
      </c>
      <c r="EA140" s="603">
        <v>141.38</v>
      </c>
      <c r="EB140" s="603">
        <v>143.72</v>
      </c>
      <c r="EC140" s="603">
        <v>143.72</v>
      </c>
      <c r="ED140" s="603">
        <v>45.03</v>
      </c>
      <c r="EE140" s="603">
        <v>43.35</v>
      </c>
      <c r="EF140" s="603">
        <v>43.35</v>
      </c>
      <c r="EG140" s="603">
        <v>43.35</v>
      </c>
      <c r="EH140" s="603">
        <v>45.3</v>
      </c>
      <c r="EI140" s="603">
        <v>45.3</v>
      </c>
      <c r="EJ140" s="603">
        <v>113.53</v>
      </c>
      <c r="EK140" s="603">
        <v>113.53</v>
      </c>
      <c r="EL140" s="603">
        <v>113.53</v>
      </c>
      <c r="EM140" s="603">
        <v>117.27</v>
      </c>
      <c r="EN140" s="603">
        <v>113</v>
      </c>
      <c r="EO140" s="603">
        <v>113</v>
      </c>
      <c r="EP140" s="603">
        <v>113.23</v>
      </c>
      <c r="EQ140" s="603">
        <v>113.23</v>
      </c>
      <c r="ER140" s="603">
        <v>38.99</v>
      </c>
      <c r="ES140" s="603">
        <v>40.200000000000003</v>
      </c>
      <c r="ET140" s="603">
        <v>39.42</v>
      </c>
      <c r="EU140" s="603">
        <v>39.42</v>
      </c>
      <c r="EV140" s="603">
        <v>39.42</v>
      </c>
      <c r="EW140" s="603">
        <v>39.42</v>
      </c>
      <c r="EX140" s="603">
        <v>39.42</v>
      </c>
      <c r="EY140" s="603">
        <v>28.82</v>
      </c>
      <c r="EZ140" s="603">
        <v>88.66</v>
      </c>
      <c r="FA140" s="603">
        <v>88.66</v>
      </c>
      <c r="FB140" s="603">
        <v>88.66</v>
      </c>
      <c r="FC140" s="603">
        <v>88.66</v>
      </c>
      <c r="FD140" s="603">
        <v>21.8</v>
      </c>
      <c r="FE140" s="603">
        <v>21.8</v>
      </c>
      <c r="FF140" s="603">
        <v>21.8</v>
      </c>
      <c r="FG140" s="603">
        <v>21.8</v>
      </c>
      <c r="FH140" s="603">
        <v>21.8</v>
      </c>
      <c r="FI140" s="603">
        <v>21.8</v>
      </c>
      <c r="FJ140" s="603">
        <v>14.8</v>
      </c>
      <c r="FK140" s="603">
        <v>14.8</v>
      </c>
      <c r="FL140" s="593">
        <v>14.8</v>
      </c>
      <c r="FM140" s="593">
        <v>14.8</v>
      </c>
      <c r="FN140" s="593">
        <v>16.14</v>
      </c>
      <c r="FO140" s="593">
        <v>16.14</v>
      </c>
      <c r="FP140" s="593">
        <v>27.34</v>
      </c>
      <c r="FQ140" s="593">
        <v>27.34</v>
      </c>
      <c r="FR140" s="593">
        <v>27.34</v>
      </c>
      <c r="FS140" s="593">
        <v>27.34</v>
      </c>
      <c r="FT140" s="593">
        <v>95.79</v>
      </c>
      <c r="FU140" s="593">
        <v>95.79</v>
      </c>
      <c r="FV140" s="593">
        <v>95.79</v>
      </c>
      <c r="FW140" s="593">
        <v>95.79</v>
      </c>
      <c r="FX140" s="593">
        <v>95.79</v>
      </c>
      <c r="FY140" s="593">
        <v>95.79</v>
      </c>
      <c r="FZ140" s="593">
        <v>95.79</v>
      </c>
      <c r="GA140" s="593">
        <v>95.79</v>
      </c>
      <c r="GB140" s="593">
        <v>48.28</v>
      </c>
      <c r="GC140" s="593">
        <v>48.28</v>
      </c>
      <c r="GD140" s="593">
        <v>10.78</v>
      </c>
      <c r="GE140" s="593">
        <v>10.78</v>
      </c>
      <c r="GF140" s="593">
        <v>15.96</v>
      </c>
      <c r="GG140" s="593">
        <v>15.96</v>
      </c>
      <c r="GH140" s="593">
        <v>10.83</v>
      </c>
      <c r="GI140" s="593">
        <v>10.83</v>
      </c>
      <c r="GJ140" s="593">
        <v>10.65</v>
      </c>
      <c r="GK140" s="593">
        <v>10.65</v>
      </c>
      <c r="GL140" s="593">
        <v>10.65</v>
      </c>
      <c r="GM140" s="593">
        <v>10.65</v>
      </c>
      <c r="GN140" s="593">
        <v>5.67</v>
      </c>
      <c r="GO140" s="593">
        <v>5.67</v>
      </c>
      <c r="GP140" s="593">
        <v>3.46</v>
      </c>
      <c r="GQ140" s="593">
        <v>3.37</v>
      </c>
      <c r="GZ140" s="593">
        <v>32.94</v>
      </c>
      <c r="HA140" s="593">
        <v>32.94</v>
      </c>
      <c r="HB140" s="593">
        <v>95.8</v>
      </c>
      <c r="HC140" s="593">
        <v>95.8</v>
      </c>
      <c r="HD140" s="593">
        <v>95.8</v>
      </c>
      <c r="HE140" s="593">
        <v>95.8</v>
      </c>
      <c r="HF140" s="593">
        <v>109.67</v>
      </c>
      <c r="HG140" s="593">
        <v>109.67</v>
      </c>
      <c r="HH140" s="593">
        <v>109.67</v>
      </c>
      <c r="HI140" s="593">
        <v>109.67</v>
      </c>
      <c r="HJ140" s="593">
        <v>109.67</v>
      </c>
      <c r="HK140" s="593">
        <v>109.67</v>
      </c>
      <c r="HL140" s="593">
        <v>136.47999999999999</v>
      </c>
      <c r="HM140" s="593">
        <v>136.47999999999999</v>
      </c>
      <c r="HN140" s="593">
        <v>119.76</v>
      </c>
      <c r="HO140" s="593">
        <v>119.76</v>
      </c>
      <c r="HP140" s="593">
        <v>119.76</v>
      </c>
      <c r="HQ140" s="593">
        <v>119.76</v>
      </c>
      <c r="HR140" s="593">
        <v>128.52000000000001</v>
      </c>
      <c r="HS140" s="593">
        <v>128.52000000000001</v>
      </c>
      <c r="HT140" s="593">
        <v>128.52000000000001</v>
      </c>
      <c r="HU140" s="593">
        <v>128.52000000000001</v>
      </c>
      <c r="HX140" s="593">
        <v>29.93</v>
      </c>
      <c r="HY140" s="593">
        <v>29.93</v>
      </c>
      <c r="HZ140" s="593">
        <v>90.65</v>
      </c>
      <c r="IA140" s="593">
        <v>90.65</v>
      </c>
      <c r="IB140" s="593">
        <v>90.65</v>
      </c>
      <c r="IC140" s="593">
        <v>90.65</v>
      </c>
      <c r="ID140" s="593">
        <v>106.75</v>
      </c>
      <c r="IE140" s="593">
        <v>106.75</v>
      </c>
      <c r="IJ140" s="593">
        <v>80.09</v>
      </c>
      <c r="IK140" s="593">
        <v>80.09</v>
      </c>
      <c r="IL140" s="593">
        <v>166.36</v>
      </c>
      <c r="IM140" s="593">
        <v>166.36</v>
      </c>
      <c r="IN140" s="593">
        <v>190.25</v>
      </c>
      <c r="IO140" s="593">
        <v>190.25</v>
      </c>
      <c r="IP140" s="593">
        <v>190.25</v>
      </c>
      <c r="IQ140" s="593">
        <v>190.25</v>
      </c>
      <c r="IV140" s="593">
        <v>80.09</v>
      </c>
      <c r="IW140" s="593">
        <v>80.09</v>
      </c>
      <c r="IX140" s="593">
        <v>166.36</v>
      </c>
      <c r="IY140" s="593">
        <v>166.36</v>
      </c>
      <c r="IZ140" s="593">
        <v>190.25</v>
      </c>
      <c r="JA140" s="593">
        <v>190.25</v>
      </c>
      <c r="JB140" s="593">
        <v>190.25</v>
      </c>
      <c r="JC140" s="593">
        <v>190.25</v>
      </c>
      <c r="JH140" s="593">
        <v>69.33</v>
      </c>
      <c r="JI140" s="593">
        <v>69.33</v>
      </c>
      <c r="JJ140" s="593">
        <v>156.97</v>
      </c>
      <c r="JK140" s="593">
        <v>156.97</v>
      </c>
      <c r="JL140" s="593">
        <v>156.97</v>
      </c>
      <c r="JM140" s="593">
        <v>156.97</v>
      </c>
      <c r="JN140" s="593">
        <v>179.57</v>
      </c>
      <c r="JO140" s="593">
        <v>179.57</v>
      </c>
      <c r="JP140" s="593">
        <v>179.57</v>
      </c>
      <c r="JQ140" s="593">
        <v>179.57</v>
      </c>
      <c r="JT140" s="593">
        <v>18.38</v>
      </c>
      <c r="JU140" s="593">
        <v>18.38</v>
      </c>
      <c r="JV140" s="593">
        <v>18.38</v>
      </c>
      <c r="JW140" s="593">
        <v>18.38</v>
      </c>
      <c r="JX140" s="593">
        <v>18.38</v>
      </c>
      <c r="JY140" s="593">
        <v>18.38</v>
      </c>
      <c r="KF140" s="593">
        <v>8.26</v>
      </c>
      <c r="KG140" s="593">
        <v>8.26</v>
      </c>
      <c r="KH140" s="593">
        <v>6.93</v>
      </c>
      <c r="KI140" s="593">
        <v>6.93</v>
      </c>
      <c r="KJ140" s="593">
        <v>6.93</v>
      </c>
      <c r="KK140" s="593">
        <v>6.93</v>
      </c>
      <c r="KR140" s="593">
        <v>19.100000000000001</v>
      </c>
      <c r="KS140" s="593">
        <v>19.100000000000001</v>
      </c>
      <c r="KT140" s="593">
        <v>19.100000000000001</v>
      </c>
      <c r="KU140" s="593">
        <v>19.100000000000001</v>
      </c>
      <c r="KV140" s="593">
        <v>78.150000000000006</v>
      </c>
      <c r="KW140" s="593">
        <v>78.150000000000006</v>
      </c>
      <c r="LD140" s="593">
        <v>7.3</v>
      </c>
      <c r="LE140" s="593">
        <v>7.3</v>
      </c>
      <c r="LF140" s="593">
        <v>7.3</v>
      </c>
      <c r="LG140" s="593">
        <v>7.3</v>
      </c>
      <c r="LH140" s="593">
        <v>1.2</v>
      </c>
      <c r="LI140" s="593">
        <v>1.2</v>
      </c>
      <c r="LP140" s="593">
        <v>9.1199999999999992</v>
      </c>
      <c r="LQ140" s="593">
        <v>9.1199999999999992</v>
      </c>
      <c r="LR140" s="593">
        <v>9.1199999999999992</v>
      </c>
      <c r="LS140" s="593">
        <v>9.1199999999999992</v>
      </c>
      <c r="LT140" s="593">
        <v>5.49</v>
      </c>
      <c r="LU140" s="593">
        <v>5.49</v>
      </c>
      <c r="MB140" s="593">
        <v>8.9700000000000006</v>
      </c>
      <c r="MC140" s="593">
        <v>9.35</v>
      </c>
      <c r="MD140" s="593">
        <v>5.19</v>
      </c>
      <c r="ME140" s="593">
        <v>5.19</v>
      </c>
      <c r="MF140" s="593">
        <v>5.13</v>
      </c>
      <c r="MG140" s="593">
        <v>5.13</v>
      </c>
      <c r="MH140" s="593">
        <v>5.94</v>
      </c>
      <c r="MI140" s="593">
        <v>5.94</v>
      </c>
      <c r="MJ140" s="593">
        <v>5.43</v>
      </c>
      <c r="MK140" s="593">
        <v>5.43</v>
      </c>
      <c r="ML140" s="593">
        <v>5.58</v>
      </c>
      <c r="MM140" s="593">
        <v>5.74</v>
      </c>
      <c r="MN140" s="593">
        <v>20.87</v>
      </c>
      <c r="MO140" s="593">
        <v>20.87</v>
      </c>
      <c r="MP140" s="593">
        <v>13.5</v>
      </c>
      <c r="MQ140" s="593">
        <v>13.5</v>
      </c>
      <c r="MR140" s="593">
        <v>15.27</v>
      </c>
      <c r="MS140" s="593">
        <v>15.27</v>
      </c>
      <c r="MT140" s="593">
        <v>91.48</v>
      </c>
      <c r="MU140" s="593">
        <v>91.48</v>
      </c>
      <c r="MV140" s="593">
        <v>91.48</v>
      </c>
      <c r="MW140" s="593">
        <v>91.48</v>
      </c>
      <c r="MX140" s="593">
        <v>91.48</v>
      </c>
      <c r="MY140" s="593">
        <v>91.48</v>
      </c>
      <c r="MZ140" s="593">
        <v>33.409999999999997</v>
      </c>
      <c r="NA140" s="593">
        <v>33.409999999999997</v>
      </c>
      <c r="NB140" s="593">
        <v>118.09</v>
      </c>
      <c r="NC140" s="593">
        <v>118.09</v>
      </c>
      <c r="ND140" s="593">
        <v>114.18</v>
      </c>
      <c r="NE140" s="593">
        <v>114.18</v>
      </c>
      <c r="NF140" s="604">
        <f t="shared" si="16"/>
        <v>116.13500000000001</v>
      </c>
      <c r="NG140" s="604">
        <f t="shared" si="16"/>
        <v>116.13500000000001</v>
      </c>
      <c r="NH140" s="593">
        <v>120.1</v>
      </c>
      <c r="NI140" s="593">
        <v>120.1</v>
      </c>
      <c r="NL140" s="593">
        <v>28.29</v>
      </c>
      <c r="NM140" s="593">
        <v>28.29</v>
      </c>
      <c r="NN140" s="593">
        <v>96.55</v>
      </c>
      <c r="NO140" s="593">
        <v>96.55</v>
      </c>
      <c r="NP140" s="593">
        <v>96.55</v>
      </c>
      <c r="NQ140" s="593">
        <v>96.55</v>
      </c>
      <c r="NR140" s="593">
        <v>95.31</v>
      </c>
      <c r="NS140" s="593">
        <v>95.31</v>
      </c>
      <c r="NT140" s="593">
        <v>97.15</v>
      </c>
      <c r="NU140" s="593">
        <v>97.15</v>
      </c>
      <c r="NX140" s="593">
        <v>63.14</v>
      </c>
      <c r="NY140" s="593">
        <v>63.14</v>
      </c>
      <c r="NZ140" s="593">
        <v>116.98</v>
      </c>
      <c r="OA140" s="593">
        <v>116.98</v>
      </c>
      <c r="OB140" s="593">
        <v>116.98</v>
      </c>
      <c r="OC140" s="593">
        <v>116.98</v>
      </c>
      <c r="OD140" s="593">
        <v>118.25</v>
      </c>
      <c r="OE140" s="593">
        <v>118.25</v>
      </c>
      <c r="OJ140" s="593">
        <v>45.88</v>
      </c>
      <c r="OK140" s="593">
        <v>45.88</v>
      </c>
      <c r="OL140" s="593">
        <v>108.72</v>
      </c>
      <c r="OM140" s="593">
        <v>108.72</v>
      </c>
      <c r="ON140" s="593">
        <v>108.72</v>
      </c>
      <c r="OO140" s="593">
        <v>108.72</v>
      </c>
      <c r="OP140" s="593">
        <v>71.64</v>
      </c>
      <c r="OQ140" s="593">
        <v>71.64</v>
      </c>
      <c r="OR140" s="593">
        <v>107.15</v>
      </c>
      <c r="OS140" s="593">
        <v>107.15</v>
      </c>
      <c r="OV140" s="593">
        <v>21.75</v>
      </c>
      <c r="OW140" s="593">
        <v>21.75</v>
      </c>
      <c r="OX140" s="593">
        <v>14.41</v>
      </c>
      <c r="OY140" s="593">
        <v>14.41</v>
      </c>
      <c r="OZ140" s="593">
        <v>14</v>
      </c>
      <c r="PA140" s="593">
        <v>14</v>
      </c>
      <c r="PB140" s="593">
        <v>13.77</v>
      </c>
      <c r="PC140" s="593">
        <v>13.77</v>
      </c>
      <c r="PD140" s="593">
        <v>91.53</v>
      </c>
      <c r="PE140" s="593">
        <v>91.53</v>
      </c>
      <c r="PH140" s="593">
        <v>24.58</v>
      </c>
      <c r="PI140" s="593">
        <v>24.58</v>
      </c>
      <c r="PJ140" s="593">
        <v>16.91</v>
      </c>
      <c r="PK140" s="593">
        <v>16.91</v>
      </c>
      <c r="PL140" s="593">
        <v>16.91</v>
      </c>
      <c r="PM140" s="593">
        <v>16.149999999999999</v>
      </c>
      <c r="PN140" s="593">
        <v>16.149999999999999</v>
      </c>
      <c r="PO140" s="593">
        <v>16.149999999999999</v>
      </c>
      <c r="PP140" s="593">
        <v>98.43</v>
      </c>
      <c r="PQ140" s="593">
        <v>98.43</v>
      </c>
      <c r="PT140" s="593">
        <v>17.239999999999998</v>
      </c>
      <c r="PU140" s="593">
        <v>17.239999999999998</v>
      </c>
      <c r="PV140" s="593">
        <v>8.6300000000000008</v>
      </c>
      <c r="PW140" s="593">
        <v>8.6300000000000008</v>
      </c>
      <c r="PX140" s="593">
        <v>9.73</v>
      </c>
      <c r="PY140" s="593">
        <v>9.73</v>
      </c>
      <c r="PZ140" s="593">
        <v>9.73</v>
      </c>
      <c r="QA140" s="593">
        <v>9.73</v>
      </c>
      <c r="QB140" s="593">
        <v>9.73</v>
      </c>
      <c r="QC140" s="593">
        <v>9.73</v>
      </c>
      <c r="QD140" s="593">
        <v>9.68</v>
      </c>
      <c r="QE140" s="593">
        <v>9.68</v>
      </c>
      <c r="QF140" s="593">
        <v>5.0599999999999996</v>
      </c>
      <c r="QG140" s="593">
        <v>5.0599999999999996</v>
      </c>
      <c r="QH140" s="593">
        <v>2.4900000000000002</v>
      </c>
      <c r="QI140" s="593">
        <v>2.4900000000000002</v>
      </c>
      <c r="QJ140" s="593">
        <v>2.78</v>
      </c>
      <c r="QK140" s="593">
        <v>2.78</v>
      </c>
      <c r="QL140" s="593">
        <v>2.78</v>
      </c>
      <c r="QM140" s="593">
        <v>2.78</v>
      </c>
      <c r="QN140" s="593">
        <v>2.78</v>
      </c>
      <c r="QO140" s="593">
        <v>2.78</v>
      </c>
      <c r="QP140" s="593">
        <v>2.79</v>
      </c>
      <c r="QQ140" s="593">
        <v>2.79</v>
      </c>
      <c r="QR140" s="593">
        <v>5.94</v>
      </c>
      <c r="QS140" s="593">
        <v>5.94</v>
      </c>
      <c r="QT140" s="593">
        <v>2.9</v>
      </c>
      <c r="QU140" s="593">
        <v>2.9</v>
      </c>
      <c r="QV140" s="593">
        <v>3.25</v>
      </c>
      <c r="QW140" s="593">
        <v>3.25</v>
      </c>
      <c r="QX140" s="593">
        <v>3.25</v>
      </c>
      <c r="QY140" s="593">
        <v>3.25</v>
      </c>
      <c r="QZ140" s="593">
        <v>3.25</v>
      </c>
      <c r="RA140" s="593">
        <v>3.25</v>
      </c>
      <c r="RB140" s="593">
        <v>3.26</v>
      </c>
      <c r="RC140" s="593">
        <v>3.26</v>
      </c>
      <c r="RD140" s="593">
        <v>9.24</v>
      </c>
      <c r="RE140" s="593">
        <v>9.24</v>
      </c>
      <c r="RF140" s="593">
        <v>4.5</v>
      </c>
      <c r="RG140" s="593">
        <v>4.5</v>
      </c>
      <c r="RH140" s="593">
        <v>5.0599999999999996</v>
      </c>
      <c r="RI140" s="593">
        <v>5.0599999999999996</v>
      </c>
      <c r="RJ140" s="593">
        <v>5.0599999999999996</v>
      </c>
      <c r="RK140" s="593">
        <v>5.0599999999999996</v>
      </c>
      <c r="RL140" s="593">
        <v>5.0599999999999996</v>
      </c>
      <c r="RM140" s="593">
        <v>5.0599999999999996</v>
      </c>
      <c r="RN140" s="593">
        <v>5.07</v>
      </c>
      <c r="RO140" s="593">
        <v>5.07</v>
      </c>
      <c r="RP140" s="593">
        <v>24.12</v>
      </c>
      <c r="RQ140" s="593">
        <v>24.12</v>
      </c>
      <c r="RR140" s="593">
        <v>12.49</v>
      </c>
      <c r="RS140" s="593">
        <v>12.49</v>
      </c>
      <c r="RT140" s="593">
        <v>14.1</v>
      </c>
      <c r="RU140" s="593">
        <v>14.1</v>
      </c>
      <c r="RV140" s="593">
        <v>14.1</v>
      </c>
      <c r="RW140" s="593">
        <v>14.1</v>
      </c>
      <c r="RX140" s="593">
        <v>14.1</v>
      </c>
      <c r="RY140" s="593">
        <v>14.1</v>
      </c>
      <c r="RZ140" s="593">
        <v>13.93</v>
      </c>
      <c r="SA140" s="593">
        <v>13.93</v>
      </c>
      <c r="SB140" s="593">
        <v>12.76</v>
      </c>
      <c r="SC140" s="593">
        <v>12.76</v>
      </c>
      <c r="SD140" s="593">
        <v>6.27</v>
      </c>
      <c r="SE140" s="593">
        <v>6.27</v>
      </c>
      <c r="SF140" s="593">
        <v>7.07</v>
      </c>
      <c r="SG140" s="593">
        <v>7.07</v>
      </c>
      <c r="SH140" s="593">
        <v>7.07</v>
      </c>
      <c r="SI140" s="593">
        <v>7.07</v>
      </c>
      <c r="SJ140" s="593">
        <v>7.07</v>
      </c>
      <c r="SK140" s="593">
        <v>7.07</v>
      </c>
      <c r="SL140" s="593">
        <v>7.06</v>
      </c>
      <c r="SM140" s="593">
        <v>7.06</v>
      </c>
      <c r="SN140" s="593">
        <v>10.75</v>
      </c>
      <c r="SO140" s="593">
        <v>10.75</v>
      </c>
      <c r="SZ140" s="593">
        <v>11.77</v>
      </c>
      <c r="TA140" s="593">
        <v>11.77</v>
      </c>
      <c r="TX140" s="593">
        <v>7.55</v>
      </c>
      <c r="TY140" s="600">
        <v>7.55</v>
      </c>
    </row>
    <row r="141" spans="1:545" s="593" customFormat="1" x14ac:dyDescent="0.15">
      <c r="A141" s="602">
        <v>25</v>
      </c>
      <c r="B141" s="603">
        <v>28.08</v>
      </c>
      <c r="C141" s="603">
        <v>28.08</v>
      </c>
      <c r="D141" s="603">
        <v>29.16</v>
      </c>
      <c r="E141" s="603">
        <v>29.16</v>
      </c>
      <c r="F141" s="603">
        <v>98.24</v>
      </c>
      <c r="G141" s="603">
        <v>98.24</v>
      </c>
      <c r="H141" s="603">
        <v>88.6</v>
      </c>
      <c r="I141" s="603">
        <v>88.6</v>
      </c>
      <c r="J141" s="603">
        <v>103.1</v>
      </c>
      <c r="K141" s="603">
        <v>103.1</v>
      </c>
      <c r="L141" s="603"/>
      <c r="M141" s="603"/>
      <c r="N141" s="603"/>
      <c r="O141" s="603"/>
      <c r="P141" s="603"/>
      <c r="Q141" s="603"/>
      <c r="R141" s="603"/>
      <c r="S141" s="603"/>
      <c r="T141" s="603"/>
      <c r="U141" s="603"/>
      <c r="V141" s="603"/>
      <c r="W141" s="603"/>
      <c r="X141" s="603"/>
      <c r="Y141" s="603"/>
      <c r="Z141" s="603">
        <v>5.71</v>
      </c>
      <c r="AA141" s="603"/>
      <c r="AB141" s="603"/>
      <c r="AC141" s="603"/>
      <c r="AD141" s="603"/>
      <c r="AE141" s="603"/>
      <c r="AF141" s="603"/>
      <c r="AG141" s="603"/>
      <c r="AH141" s="603"/>
      <c r="AI141" s="603"/>
      <c r="AJ141" s="603"/>
      <c r="AK141" s="603"/>
      <c r="AL141" s="603">
        <v>13.15</v>
      </c>
      <c r="AM141" s="603">
        <v>13.15</v>
      </c>
      <c r="AN141" s="603"/>
      <c r="AO141" s="603"/>
      <c r="AP141" s="603"/>
      <c r="AQ141" s="603"/>
      <c r="AR141" s="603"/>
      <c r="AS141" s="603"/>
      <c r="AT141" s="603"/>
      <c r="AU141" s="603"/>
      <c r="AV141" s="603"/>
      <c r="AW141" s="603"/>
      <c r="AX141" s="603">
        <v>14.98</v>
      </c>
      <c r="AY141" s="603">
        <v>14.98</v>
      </c>
      <c r="AZ141" s="603"/>
      <c r="BA141" s="603"/>
      <c r="BB141" s="603"/>
      <c r="BC141" s="603"/>
      <c r="BD141" s="603"/>
      <c r="BE141" s="603"/>
      <c r="BF141" s="603"/>
      <c r="BG141" s="603"/>
      <c r="BH141" s="603"/>
      <c r="BI141" s="603"/>
      <c r="BJ141" s="603">
        <v>8.14</v>
      </c>
      <c r="BK141" s="603"/>
      <c r="BL141" s="603"/>
      <c r="BM141" s="603"/>
      <c r="BN141" s="603"/>
      <c r="BO141" s="603"/>
      <c r="BP141" s="603"/>
      <c r="BQ141" s="603"/>
      <c r="BR141" s="603"/>
      <c r="BS141" s="603"/>
      <c r="BT141" s="603"/>
      <c r="BU141" s="603"/>
      <c r="BV141" s="603">
        <v>2.35</v>
      </c>
      <c r="BW141" s="603"/>
      <c r="BX141" s="603"/>
      <c r="BY141" s="603"/>
      <c r="BZ141" s="603"/>
      <c r="CA141" s="603"/>
      <c r="CB141" s="603"/>
      <c r="CC141" s="603"/>
      <c r="CD141" s="603"/>
      <c r="CE141" s="603"/>
      <c r="CF141" s="603"/>
      <c r="CG141" s="603"/>
      <c r="CH141" s="603">
        <v>7.25</v>
      </c>
      <c r="CI141" s="603">
        <v>7.25</v>
      </c>
      <c r="CJ141" s="603"/>
      <c r="CK141" s="603"/>
      <c r="CL141" s="603"/>
      <c r="CM141" s="603"/>
      <c r="CN141" s="603"/>
      <c r="CO141" s="603"/>
      <c r="CP141" s="603"/>
      <c r="CQ141" s="603"/>
      <c r="CR141" s="603"/>
      <c r="CS141" s="603"/>
      <c r="CT141" s="603"/>
      <c r="CU141" s="603"/>
      <c r="CV141" s="603"/>
      <c r="CW141" s="603"/>
      <c r="CX141" s="603"/>
      <c r="CY141" s="603"/>
      <c r="CZ141" s="603"/>
      <c r="DA141" s="603"/>
      <c r="DB141" s="603"/>
      <c r="DC141" s="603"/>
      <c r="DD141" s="603"/>
      <c r="DE141" s="603"/>
      <c r="DF141" s="603">
        <v>87.58</v>
      </c>
      <c r="DG141" s="603">
        <v>87.58</v>
      </c>
      <c r="DH141" s="603">
        <v>89.18</v>
      </c>
      <c r="DI141" s="603">
        <v>87.59</v>
      </c>
      <c r="DJ141" s="603">
        <v>130.96</v>
      </c>
      <c r="DK141" s="603">
        <v>130.96</v>
      </c>
      <c r="DL141" s="603">
        <v>126.4</v>
      </c>
      <c r="DM141" s="603">
        <v>126.4</v>
      </c>
      <c r="DN141" s="603">
        <v>130.96</v>
      </c>
      <c r="DO141" s="603">
        <v>130.96</v>
      </c>
      <c r="DP141" s="603">
        <v>126.4</v>
      </c>
      <c r="DQ141" s="603">
        <v>130.96</v>
      </c>
      <c r="DR141" s="603">
        <v>130.96</v>
      </c>
      <c r="DS141" s="603">
        <v>130.96</v>
      </c>
      <c r="DT141" s="603">
        <v>126.4</v>
      </c>
      <c r="DU141" s="603">
        <v>126.4</v>
      </c>
      <c r="DV141" s="603">
        <v>151.07</v>
      </c>
      <c r="DW141" s="603">
        <v>146.82</v>
      </c>
      <c r="DX141" s="603">
        <v>151.07</v>
      </c>
      <c r="DY141" s="603">
        <v>151.07</v>
      </c>
      <c r="DZ141" s="603">
        <v>146.82</v>
      </c>
      <c r="EA141" s="603">
        <v>146.82</v>
      </c>
      <c r="EB141" s="603">
        <v>149.07</v>
      </c>
      <c r="EC141" s="603">
        <v>149.07</v>
      </c>
      <c r="ED141" s="603">
        <v>46.42</v>
      </c>
      <c r="EE141" s="603">
        <v>44.69</v>
      </c>
      <c r="EF141" s="603">
        <v>44.69</v>
      </c>
      <c r="EG141" s="603">
        <v>44.69</v>
      </c>
      <c r="EH141" s="603">
        <v>46.53</v>
      </c>
      <c r="EI141" s="603">
        <v>46.53</v>
      </c>
      <c r="EJ141" s="603">
        <v>117.94</v>
      </c>
      <c r="EK141" s="603">
        <v>117.94</v>
      </c>
      <c r="EL141" s="603">
        <v>117.94</v>
      </c>
      <c r="EM141" s="603">
        <v>121.75</v>
      </c>
      <c r="EN141" s="603">
        <v>117.48</v>
      </c>
      <c r="EO141" s="603">
        <v>117.48</v>
      </c>
      <c r="EP141" s="603">
        <v>117.71</v>
      </c>
      <c r="EQ141" s="603">
        <v>117.71</v>
      </c>
      <c r="ER141" s="603">
        <v>40.19</v>
      </c>
      <c r="ES141" s="603">
        <v>41.34</v>
      </c>
      <c r="ET141" s="603">
        <v>40.590000000000003</v>
      </c>
      <c r="EU141" s="603">
        <v>40.590000000000003</v>
      </c>
      <c r="EV141" s="603">
        <v>40.590000000000003</v>
      </c>
      <c r="EW141" s="603">
        <v>40.590000000000003</v>
      </c>
      <c r="EX141" s="603">
        <v>40.590000000000003</v>
      </c>
      <c r="EY141" s="603">
        <v>30.05</v>
      </c>
      <c r="EZ141" s="603">
        <v>92.54</v>
      </c>
      <c r="FA141" s="603">
        <v>92.54</v>
      </c>
      <c r="FB141" s="603">
        <v>92.54</v>
      </c>
      <c r="FC141" s="603">
        <v>92.54</v>
      </c>
      <c r="FD141" s="603">
        <v>22.47</v>
      </c>
      <c r="FE141" s="603">
        <v>22.47</v>
      </c>
      <c r="FF141" s="603">
        <v>22.47</v>
      </c>
      <c r="FG141" s="603">
        <v>22.47</v>
      </c>
      <c r="FH141" s="603">
        <v>22.47</v>
      </c>
      <c r="FI141" s="603">
        <v>22.47</v>
      </c>
      <c r="FJ141" s="603">
        <v>15.48</v>
      </c>
      <c r="FK141" s="603">
        <v>15.48</v>
      </c>
      <c r="FL141" s="593">
        <v>15.49</v>
      </c>
      <c r="FM141" s="593">
        <v>15.49</v>
      </c>
      <c r="FN141" s="593">
        <v>16.78</v>
      </c>
      <c r="FO141" s="593">
        <v>16.78</v>
      </c>
      <c r="FP141" s="593">
        <v>28.18</v>
      </c>
      <c r="FQ141" s="593">
        <v>28.18</v>
      </c>
      <c r="FR141" s="593">
        <v>28.18</v>
      </c>
      <c r="FS141" s="593">
        <v>28.18</v>
      </c>
      <c r="FT141" s="593">
        <v>99.67</v>
      </c>
      <c r="FU141" s="593">
        <v>99.67</v>
      </c>
      <c r="FV141" s="593">
        <v>99.67</v>
      </c>
      <c r="FW141" s="593">
        <v>99.67</v>
      </c>
      <c r="FX141" s="593">
        <v>99.67</v>
      </c>
      <c r="FY141" s="593">
        <v>99.67</v>
      </c>
      <c r="FZ141" s="593">
        <v>99.67</v>
      </c>
      <c r="GA141" s="593">
        <v>99.67</v>
      </c>
      <c r="GB141" s="593">
        <v>50.23</v>
      </c>
      <c r="GC141" s="593">
        <v>50.23</v>
      </c>
      <c r="GD141" s="593">
        <v>11.29</v>
      </c>
      <c r="GE141" s="593">
        <v>11.29</v>
      </c>
      <c r="GF141" s="593">
        <v>16.45</v>
      </c>
      <c r="GG141" s="593">
        <v>16.45</v>
      </c>
      <c r="GH141" s="593">
        <v>11.34</v>
      </c>
      <c r="GI141" s="593">
        <v>11.34</v>
      </c>
      <c r="GJ141" s="593">
        <v>11.17</v>
      </c>
      <c r="GK141" s="593">
        <v>11.17</v>
      </c>
      <c r="GL141" s="593">
        <v>11.17</v>
      </c>
      <c r="GM141" s="593">
        <v>11.17</v>
      </c>
      <c r="GN141" s="593">
        <v>5.84</v>
      </c>
      <c r="GO141" s="593">
        <v>5.84</v>
      </c>
      <c r="GP141" s="593">
        <v>3.64</v>
      </c>
      <c r="GQ141" s="593">
        <v>3.54</v>
      </c>
      <c r="GZ141" s="593">
        <v>33.950000000000003</v>
      </c>
      <c r="HA141" s="593">
        <v>33.950000000000003</v>
      </c>
      <c r="HB141" s="593">
        <v>99.11</v>
      </c>
      <c r="HC141" s="593">
        <v>99.11</v>
      </c>
      <c r="HD141" s="593">
        <v>99.11</v>
      </c>
      <c r="HE141" s="593">
        <v>99.11</v>
      </c>
      <c r="HF141" s="593">
        <v>114.28</v>
      </c>
      <c r="HG141" s="593">
        <v>114.28</v>
      </c>
      <c r="HH141" s="593">
        <v>114.28</v>
      </c>
      <c r="HI141" s="593">
        <v>114.28</v>
      </c>
      <c r="HJ141" s="593">
        <v>114.28</v>
      </c>
      <c r="HK141" s="593">
        <v>114.28</v>
      </c>
      <c r="HL141" s="593">
        <v>142.22999999999999</v>
      </c>
      <c r="HM141" s="593">
        <v>142.22999999999999</v>
      </c>
      <c r="HN141" s="593">
        <v>124.93</v>
      </c>
      <c r="HO141" s="593">
        <v>124.93</v>
      </c>
      <c r="HP141" s="593">
        <v>124.93</v>
      </c>
      <c r="HQ141" s="593">
        <v>124.93</v>
      </c>
      <c r="HR141" s="593">
        <v>133.66999999999999</v>
      </c>
      <c r="HS141" s="593">
        <v>133.66999999999999</v>
      </c>
      <c r="HT141" s="593">
        <v>133.66999999999999</v>
      </c>
      <c r="HU141" s="593">
        <v>133.66999999999999</v>
      </c>
      <c r="HX141" s="593">
        <v>30.85</v>
      </c>
      <c r="HY141" s="593">
        <v>30.85</v>
      </c>
      <c r="HZ141" s="593">
        <v>93.85</v>
      </c>
      <c r="IA141" s="593">
        <v>93.85</v>
      </c>
      <c r="IB141" s="593">
        <v>93.97</v>
      </c>
      <c r="IC141" s="593">
        <v>93.97</v>
      </c>
      <c r="ID141" s="593">
        <v>111.33</v>
      </c>
      <c r="IE141" s="593">
        <v>111.33</v>
      </c>
      <c r="IJ141" s="593">
        <v>82.05</v>
      </c>
      <c r="IK141" s="593">
        <v>82.05</v>
      </c>
      <c r="IL141" s="593">
        <v>170.37</v>
      </c>
      <c r="IM141" s="593">
        <v>170.37</v>
      </c>
      <c r="IN141" s="593">
        <v>196.19</v>
      </c>
      <c r="IO141" s="593">
        <v>196.19</v>
      </c>
      <c r="IP141" s="593">
        <v>196.19</v>
      </c>
      <c r="IQ141" s="593">
        <v>196.19</v>
      </c>
      <c r="IV141" s="593">
        <v>82.05</v>
      </c>
      <c r="IW141" s="593">
        <v>82.05</v>
      </c>
      <c r="IX141" s="593">
        <v>170.37</v>
      </c>
      <c r="IY141" s="593">
        <v>170.37</v>
      </c>
      <c r="IZ141" s="593">
        <v>196.19</v>
      </c>
      <c r="JA141" s="593">
        <v>196.19</v>
      </c>
      <c r="JB141" s="593">
        <v>196.19</v>
      </c>
      <c r="JC141" s="593">
        <v>196.19</v>
      </c>
      <c r="JH141" s="593">
        <v>71.47</v>
      </c>
      <c r="JI141" s="593">
        <v>71.47</v>
      </c>
      <c r="JJ141" s="593">
        <v>160.97</v>
      </c>
      <c r="JK141" s="593">
        <v>160.97</v>
      </c>
      <c r="JL141" s="593">
        <v>160.97</v>
      </c>
      <c r="JM141" s="593">
        <v>160.97</v>
      </c>
      <c r="JN141" s="593">
        <v>185.42</v>
      </c>
      <c r="JO141" s="593">
        <v>185.42</v>
      </c>
      <c r="JP141" s="593">
        <v>185.42</v>
      </c>
      <c r="JQ141" s="593">
        <v>185.42</v>
      </c>
      <c r="JT141" s="593">
        <v>18.940000000000001</v>
      </c>
      <c r="JU141" s="593">
        <v>18.940000000000001</v>
      </c>
      <c r="JV141" s="593">
        <v>18.940000000000001</v>
      </c>
      <c r="JW141" s="593">
        <v>18.940000000000001</v>
      </c>
      <c r="JX141" s="593">
        <v>18.940000000000001</v>
      </c>
      <c r="JY141" s="593">
        <v>18.940000000000001</v>
      </c>
      <c r="KF141" s="593">
        <v>8.51</v>
      </c>
      <c r="KG141" s="593">
        <v>8.51</v>
      </c>
      <c r="KH141" s="593">
        <v>7.2</v>
      </c>
      <c r="KI141" s="593">
        <v>7.2</v>
      </c>
      <c r="KJ141" s="593">
        <v>7.2</v>
      </c>
      <c r="KK141" s="593">
        <v>7.2</v>
      </c>
      <c r="KR141" s="593">
        <v>19.68</v>
      </c>
      <c r="KS141" s="593">
        <v>19.68</v>
      </c>
      <c r="KT141" s="593">
        <v>19.68</v>
      </c>
      <c r="KU141" s="593">
        <v>19.68</v>
      </c>
      <c r="KV141" s="593">
        <v>81.78</v>
      </c>
      <c r="KW141" s="593">
        <v>81.78</v>
      </c>
      <c r="LD141" s="593">
        <v>7.63</v>
      </c>
      <c r="LE141" s="593">
        <v>7.63</v>
      </c>
      <c r="LF141" s="593">
        <v>7.63</v>
      </c>
      <c r="LG141" s="593">
        <v>7.63</v>
      </c>
      <c r="LH141" s="593">
        <v>1.25</v>
      </c>
      <c r="LI141" s="593">
        <v>1.25</v>
      </c>
      <c r="LP141" s="593">
        <v>9.39</v>
      </c>
      <c r="LQ141" s="593">
        <v>9.39</v>
      </c>
      <c r="LR141" s="593">
        <v>9.39</v>
      </c>
      <c r="LS141" s="593">
        <v>9.39</v>
      </c>
      <c r="LT141" s="593">
        <v>5.75</v>
      </c>
      <c r="LU141" s="593">
        <v>5.75</v>
      </c>
      <c r="MB141" s="593">
        <v>9.31</v>
      </c>
      <c r="MC141" s="593">
        <v>9.67</v>
      </c>
      <c r="MD141" s="593">
        <v>5.52</v>
      </c>
      <c r="ME141" s="593">
        <v>5.52</v>
      </c>
      <c r="MF141" s="593">
        <v>5.47</v>
      </c>
      <c r="MG141" s="593">
        <v>5.47</v>
      </c>
      <c r="MH141" s="593">
        <v>6.28</v>
      </c>
      <c r="MI141" s="593">
        <v>6.28</v>
      </c>
      <c r="MJ141" s="593">
        <v>5.75</v>
      </c>
      <c r="MK141" s="593">
        <v>5.75</v>
      </c>
      <c r="ML141" s="593">
        <v>5.91</v>
      </c>
      <c r="MM141" s="593">
        <v>6.07</v>
      </c>
      <c r="MN141" s="593">
        <v>21.75</v>
      </c>
      <c r="MO141" s="593">
        <v>21.75</v>
      </c>
      <c r="MP141" s="593">
        <v>14.38</v>
      </c>
      <c r="MQ141" s="593">
        <v>14.38</v>
      </c>
      <c r="MR141" s="593">
        <v>16.149999999999999</v>
      </c>
      <c r="MS141" s="593">
        <v>16.149999999999999</v>
      </c>
      <c r="MT141" s="593">
        <v>97.25</v>
      </c>
      <c r="MU141" s="593">
        <v>97.25</v>
      </c>
      <c r="MV141" s="593">
        <v>97.25</v>
      </c>
      <c r="MW141" s="593">
        <v>97.25</v>
      </c>
      <c r="MX141" s="593">
        <v>97.25</v>
      </c>
      <c r="MY141" s="593">
        <v>97.25</v>
      </c>
      <c r="MZ141" s="593">
        <v>34.68</v>
      </c>
      <c r="NA141" s="593">
        <v>34.68</v>
      </c>
      <c r="NB141" s="593">
        <v>124.4</v>
      </c>
      <c r="NC141" s="593">
        <v>124.4</v>
      </c>
      <c r="ND141" s="593">
        <v>120.41</v>
      </c>
      <c r="NE141" s="593">
        <v>120.41</v>
      </c>
      <c r="NF141" s="604">
        <f t="shared" si="16"/>
        <v>122.405</v>
      </c>
      <c r="NG141" s="604">
        <f t="shared" si="16"/>
        <v>122.405</v>
      </c>
      <c r="NH141" s="593">
        <v>126.3</v>
      </c>
      <c r="NI141" s="593">
        <v>126.3</v>
      </c>
      <c r="NL141" s="593">
        <v>29.42</v>
      </c>
      <c r="NM141" s="593">
        <v>29.42</v>
      </c>
      <c r="NN141" s="593">
        <v>102.07</v>
      </c>
      <c r="NO141" s="593">
        <v>102.07</v>
      </c>
      <c r="NP141" s="593">
        <v>102.07</v>
      </c>
      <c r="NQ141" s="593">
        <v>102.07</v>
      </c>
      <c r="NR141" s="593">
        <v>100.85</v>
      </c>
      <c r="NS141" s="593">
        <v>100.85</v>
      </c>
      <c r="NT141" s="593">
        <v>102.68</v>
      </c>
      <c r="NU141" s="593">
        <v>102.68</v>
      </c>
      <c r="NX141" s="593">
        <v>65.78</v>
      </c>
      <c r="NY141" s="593">
        <v>65.78</v>
      </c>
      <c r="NZ141" s="593">
        <v>122.51</v>
      </c>
      <c r="OA141" s="593">
        <v>122.51</v>
      </c>
      <c r="OB141" s="593">
        <v>122.51</v>
      </c>
      <c r="OC141" s="593">
        <v>122.51</v>
      </c>
      <c r="OD141" s="593">
        <v>123.76</v>
      </c>
      <c r="OE141" s="593">
        <v>123.76</v>
      </c>
      <c r="OJ141" s="593">
        <v>47.42</v>
      </c>
      <c r="OK141" s="593">
        <v>47.42</v>
      </c>
      <c r="OL141" s="593">
        <v>111.93</v>
      </c>
      <c r="OM141" s="593">
        <v>111.93</v>
      </c>
      <c r="ON141" s="593">
        <v>111.93</v>
      </c>
      <c r="OO141" s="593">
        <v>111.93</v>
      </c>
      <c r="OP141" s="593">
        <v>76.28</v>
      </c>
      <c r="OQ141" s="593">
        <v>76.28</v>
      </c>
      <c r="OR141" s="593">
        <v>111.95</v>
      </c>
      <c r="OS141" s="593">
        <v>111.95</v>
      </c>
      <c r="OV141" s="593">
        <v>22.55</v>
      </c>
      <c r="OW141" s="593">
        <v>22.55</v>
      </c>
      <c r="OX141" s="593">
        <v>15.21</v>
      </c>
      <c r="OY141" s="593">
        <v>15.21</v>
      </c>
      <c r="OZ141" s="593">
        <v>14.78</v>
      </c>
      <c r="PA141" s="593">
        <v>14.78</v>
      </c>
      <c r="PB141" s="593">
        <v>14.54</v>
      </c>
      <c r="PC141" s="593">
        <v>14.54</v>
      </c>
      <c r="PD141" s="593">
        <v>96.43</v>
      </c>
      <c r="PE141" s="593">
        <v>96.43</v>
      </c>
      <c r="PH141" s="593">
        <v>25.54</v>
      </c>
      <c r="PI141" s="593">
        <v>25.54</v>
      </c>
      <c r="PJ141" s="593">
        <v>17.670000000000002</v>
      </c>
      <c r="PK141" s="593">
        <v>17.670000000000002</v>
      </c>
      <c r="PL141" s="593">
        <v>17.670000000000002</v>
      </c>
      <c r="PM141" s="593">
        <v>16.88</v>
      </c>
      <c r="PN141" s="593">
        <v>16.88</v>
      </c>
      <c r="PO141" s="593">
        <v>16.88</v>
      </c>
      <c r="PP141" s="593">
        <v>102.69</v>
      </c>
      <c r="PQ141" s="593">
        <v>102.69</v>
      </c>
      <c r="PT141" s="593">
        <v>17.760000000000002</v>
      </c>
      <c r="PU141" s="593">
        <v>17.760000000000002</v>
      </c>
      <c r="PV141" s="593">
        <v>9.1300000000000008</v>
      </c>
      <c r="PW141" s="593">
        <v>9.1300000000000008</v>
      </c>
      <c r="PX141" s="593">
        <v>10.23</v>
      </c>
      <c r="PY141" s="593">
        <v>10.23</v>
      </c>
      <c r="PZ141" s="593">
        <v>10.23</v>
      </c>
      <c r="QA141" s="593">
        <v>10.23</v>
      </c>
      <c r="QB141" s="593">
        <v>10.23</v>
      </c>
      <c r="QC141" s="593">
        <v>10.23</v>
      </c>
      <c r="QD141" s="593">
        <v>10.18</v>
      </c>
      <c r="QE141" s="593">
        <v>10.18</v>
      </c>
      <c r="QF141" s="593">
        <v>5.21</v>
      </c>
      <c r="QG141" s="593">
        <v>5.21</v>
      </c>
      <c r="QH141" s="593">
        <v>2.62</v>
      </c>
      <c r="QI141" s="593">
        <v>2.62</v>
      </c>
      <c r="QJ141" s="593">
        <v>2.91</v>
      </c>
      <c r="QK141" s="593">
        <v>2.91</v>
      </c>
      <c r="QL141" s="593">
        <v>2.91</v>
      </c>
      <c r="QM141" s="593">
        <v>2.91</v>
      </c>
      <c r="QN141" s="593">
        <v>2.91</v>
      </c>
      <c r="QO141" s="593">
        <v>2.91</v>
      </c>
      <c r="QP141" s="593">
        <v>2.93</v>
      </c>
      <c r="QQ141" s="593">
        <v>2.93</v>
      </c>
      <c r="QR141" s="593">
        <v>6.11</v>
      </c>
      <c r="QS141" s="593">
        <v>6.11</v>
      </c>
      <c r="QT141" s="593">
        <v>3.06</v>
      </c>
      <c r="QU141" s="593">
        <v>3.06</v>
      </c>
      <c r="QV141" s="593">
        <v>3.41</v>
      </c>
      <c r="QW141" s="593">
        <v>3.41</v>
      </c>
      <c r="QX141" s="593">
        <v>3.41</v>
      </c>
      <c r="QY141" s="593">
        <v>3.41</v>
      </c>
      <c r="QZ141" s="593">
        <v>3.41</v>
      </c>
      <c r="RA141" s="593">
        <v>3.41</v>
      </c>
      <c r="RB141" s="593">
        <v>3.43</v>
      </c>
      <c r="RC141" s="593">
        <v>3.43</v>
      </c>
      <c r="RD141" s="593">
        <v>9.52</v>
      </c>
      <c r="RE141" s="593">
        <v>9.52</v>
      </c>
      <c r="RF141" s="593">
        <v>4.76</v>
      </c>
      <c r="RG141" s="593">
        <v>4.76</v>
      </c>
      <c r="RH141" s="593">
        <v>5.32</v>
      </c>
      <c r="RI141" s="593">
        <v>5.32</v>
      </c>
      <c r="RJ141" s="593">
        <v>5.32</v>
      </c>
      <c r="RK141" s="593">
        <v>5.32</v>
      </c>
      <c r="RL141" s="593">
        <v>5.32</v>
      </c>
      <c r="RM141" s="593">
        <v>5.32</v>
      </c>
      <c r="RN141" s="593">
        <v>5.33</v>
      </c>
      <c r="RO141" s="593">
        <v>5.33</v>
      </c>
      <c r="RP141" s="593">
        <v>24.85</v>
      </c>
      <c r="RQ141" s="593">
        <v>24.85</v>
      </c>
      <c r="RR141" s="593">
        <v>13.19</v>
      </c>
      <c r="RS141" s="593">
        <v>13.19</v>
      </c>
      <c r="RT141" s="593">
        <v>14.8</v>
      </c>
      <c r="RU141" s="593">
        <v>14.8</v>
      </c>
      <c r="RV141" s="593">
        <v>14.8</v>
      </c>
      <c r="RW141" s="593">
        <v>14.8</v>
      </c>
      <c r="RX141" s="593">
        <v>14.8</v>
      </c>
      <c r="RY141" s="593">
        <v>14.8</v>
      </c>
      <c r="RZ141" s="593">
        <v>14.64</v>
      </c>
      <c r="SA141" s="593">
        <v>14.64</v>
      </c>
      <c r="SB141" s="593">
        <v>13.14</v>
      </c>
      <c r="SC141" s="593">
        <v>13.14</v>
      </c>
      <c r="SD141" s="593">
        <v>6.63</v>
      </c>
      <c r="SE141" s="593">
        <v>6.63</v>
      </c>
      <c r="SF141" s="593">
        <v>7.43</v>
      </c>
      <c r="SG141" s="593">
        <v>7.43</v>
      </c>
      <c r="SH141" s="593">
        <v>7.43</v>
      </c>
      <c r="SI141" s="593">
        <v>7.43</v>
      </c>
      <c r="SJ141" s="593">
        <v>7.43</v>
      </c>
      <c r="SK141" s="593">
        <v>7.43</v>
      </c>
      <c r="SL141" s="593">
        <v>7.42</v>
      </c>
      <c r="SM141" s="593">
        <v>7.42</v>
      </c>
      <c r="SN141" s="593">
        <v>11.08</v>
      </c>
      <c r="SO141" s="593">
        <v>11.08</v>
      </c>
      <c r="SZ141" s="593">
        <v>12.12</v>
      </c>
      <c r="TA141" s="593">
        <v>12.12</v>
      </c>
      <c r="TX141" s="593">
        <v>7.77</v>
      </c>
      <c r="TY141" s="600">
        <v>7.77</v>
      </c>
    </row>
    <row r="142" spans="1:545" s="593" customFormat="1" x14ac:dyDescent="0.15">
      <c r="A142" s="602">
        <v>26</v>
      </c>
      <c r="B142" s="603">
        <v>28.87</v>
      </c>
      <c r="C142" s="603">
        <v>28.87</v>
      </c>
      <c r="D142" s="603">
        <v>29.9</v>
      </c>
      <c r="E142" s="603">
        <v>29.9</v>
      </c>
      <c r="F142" s="603">
        <v>101.54</v>
      </c>
      <c r="G142" s="603">
        <v>101.54</v>
      </c>
      <c r="H142" s="603">
        <v>91.81</v>
      </c>
      <c r="I142" s="603">
        <v>91.81</v>
      </c>
      <c r="J142" s="603">
        <v>105.96</v>
      </c>
      <c r="K142" s="603">
        <v>105.96</v>
      </c>
      <c r="L142" s="603"/>
      <c r="M142" s="603"/>
      <c r="N142" s="603"/>
      <c r="O142" s="603"/>
      <c r="P142" s="603"/>
      <c r="Q142" s="603"/>
      <c r="R142" s="603"/>
      <c r="S142" s="603"/>
      <c r="T142" s="603"/>
      <c r="U142" s="603"/>
      <c r="V142" s="603"/>
      <c r="W142" s="603"/>
      <c r="X142" s="603"/>
      <c r="Y142" s="603"/>
      <c r="Z142" s="603">
        <v>5.87</v>
      </c>
      <c r="AA142" s="603"/>
      <c r="AB142" s="603"/>
      <c r="AC142" s="603"/>
      <c r="AD142" s="603"/>
      <c r="AE142" s="603"/>
      <c r="AF142" s="603"/>
      <c r="AG142" s="603"/>
      <c r="AH142" s="603"/>
      <c r="AI142" s="603"/>
      <c r="AJ142" s="603"/>
      <c r="AK142" s="603"/>
      <c r="AL142" s="603">
        <v>13.52</v>
      </c>
      <c r="AM142" s="603">
        <v>13.52</v>
      </c>
      <c r="AN142" s="603"/>
      <c r="AO142" s="603"/>
      <c r="AP142" s="603"/>
      <c r="AQ142" s="603"/>
      <c r="AR142" s="603"/>
      <c r="AS142" s="603"/>
      <c r="AT142" s="603"/>
      <c r="AU142" s="603"/>
      <c r="AV142" s="603"/>
      <c r="AW142" s="603"/>
      <c r="AX142" s="603">
        <v>15.4</v>
      </c>
      <c r="AY142" s="603">
        <v>15.4</v>
      </c>
      <c r="AZ142" s="603"/>
      <c r="BA142" s="603"/>
      <c r="BB142" s="603"/>
      <c r="BC142" s="603"/>
      <c r="BD142" s="603"/>
      <c r="BE142" s="603"/>
      <c r="BF142" s="603"/>
      <c r="BG142" s="603"/>
      <c r="BH142" s="603"/>
      <c r="BI142" s="603"/>
      <c r="BJ142" s="603">
        <v>8.36</v>
      </c>
      <c r="BK142" s="603"/>
      <c r="BL142" s="603"/>
      <c r="BM142" s="603"/>
      <c r="BN142" s="603"/>
      <c r="BO142" s="603"/>
      <c r="BP142" s="603"/>
      <c r="BQ142" s="603"/>
      <c r="BR142" s="603"/>
      <c r="BS142" s="603"/>
      <c r="BT142" s="603"/>
      <c r="BU142" s="603"/>
      <c r="BV142" s="603">
        <v>2.41</v>
      </c>
      <c r="BW142" s="603"/>
      <c r="BX142" s="603"/>
      <c r="BY142" s="603"/>
      <c r="BZ142" s="603"/>
      <c r="CA142" s="603"/>
      <c r="CB142" s="603"/>
      <c r="CC142" s="603"/>
      <c r="CD142" s="603"/>
      <c r="CE142" s="603"/>
      <c r="CF142" s="603"/>
      <c r="CG142" s="603"/>
      <c r="CH142" s="603">
        <v>7.44</v>
      </c>
      <c r="CI142" s="603">
        <v>7.44</v>
      </c>
      <c r="CJ142" s="603"/>
      <c r="CK142" s="603"/>
      <c r="CL142" s="603"/>
      <c r="CM142" s="603"/>
      <c r="CN142" s="603"/>
      <c r="CO142" s="603"/>
      <c r="CP142" s="603"/>
      <c r="CQ142" s="603"/>
      <c r="CR142" s="603"/>
      <c r="CS142" s="603"/>
      <c r="CT142" s="603"/>
      <c r="CU142" s="603"/>
      <c r="CV142" s="603"/>
      <c r="CW142" s="603"/>
      <c r="CX142" s="603"/>
      <c r="CY142" s="603"/>
      <c r="CZ142" s="603"/>
      <c r="DA142" s="603"/>
      <c r="DB142" s="603"/>
      <c r="DC142" s="603"/>
      <c r="DD142" s="603"/>
      <c r="DE142" s="603"/>
      <c r="DF142" s="603">
        <v>90.08</v>
      </c>
      <c r="DG142" s="603">
        <v>90.08</v>
      </c>
      <c r="DH142" s="603">
        <v>91.55</v>
      </c>
      <c r="DI142" s="603">
        <v>90.09</v>
      </c>
      <c r="DJ142" s="603">
        <v>136.33000000000001</v>
      </c>
      <c r="DK142" s="603">
        <v>136.33000000000001</v>
      </c>
      <c r="DL142" s="603">
        <v>131.58000000000001</v>
      </c>
      <c r="DM142" s="603">
        <v>131.58000000000001</v>
      </c>
      <c r="DN142" s="603">
        <v>136.33000000000001</v>
      </c>
      <c r="DO142" s="603">
        <v>136.33000000000001</v>
      </c>
      <c r="DP142" s="603">
        <v>131.58000000000001</v>
      </c>
      <c r="DQ142" s="603">
        <v>136.33000000000001</v>
      </c>
      <c r="DR142" s="603">
        <v>136.33000000000001</v>
      </c>
      <c r="DS142" s="603">
        <v>136.33000000000001</v>
      </c>
      <c r="DT142" s="603">
        <v>131.58000000000001</v>
      </c>
      <c r="DU142" s="603">
        <v>131.58000000000001</v>
      </c>
      <c r="DV142" s="603">
        <v>156.44</v>
      </c>
      <c r="DW142" s="603">
        <v>152.04</v>
      </c>
      <c r="DX142" s="603">
        <v>156.44</v>
      </c>
      <c r="DY142" s="603">
        <v>156.44</v>
      </c>
      <c r="DZ142" s="603">
        <v>152.04</v>
      </c>
      <c r="EA142" s="603">
        <v>152.04</v>
      </c>
      <c r="EB142" s="603">
        <v>154.19</v>
      </c>
      <c r="EC142" s="603">
        <v>154.19</v>
      </c>
      <c r="ED142" s="603">
        <v>47.73</v>
      </c>
      <c r="EE142" s="603">
        <v>45.96</v>
      </c>
      <c r="EF142" s="603">
        <v>45.96</v>
      </c>
      <c r="EG142" s="603">
        <v>45.96</v>
      </c>
      <c r="EH142" s="603">
        <v>47.71</v>
      </c>
      <c r="EI142" s="603">
        <v>47.71</v>
      </c>
      <c r="EJ142" s="603">
        <v>122.17</v>
      </c>
      <c r="EK142" s="603">
        <v>122.17</v>
      </c>
      <c r="EL142" s="603">
        <v>122.17</v>
      </c>
      <c r="EM142" s="603">
        <v>126.03</v>
      </c>
      <c r="EN142" s="603">
        <v>121.78</v>
      </c>
      <c r="EO142" s="603">
        <v>121.78</v>
      </c>
      <c r="EP142" s="603">
        <v>122</v>
      </c>
      <c r="EQ142" s="603">
        <v>122</v>
      </c>
      <c r="ER142" s="603">
        <v>41.32</v>
      </c>
      <c r="ES142" s="603">
        <v>42.42</v>
      </c>
      <c r="ET142" s="603">
        <v>41.7</v>
      </c>
      <c r="EU142" s="603">
        <v>41.7</v>
      </c>
      <c r="EV142" s="603">
        <v>41.7</v>
      </c>
      <c r="EW142" s="603">
        <v>41.7</v>
      </c>
      <c r="EX142" s="603">
        <v>41.7</v>
      </c>
      <c r="EY142" s="603">
        <v>31.23</v>
      </c>
      <c r="EZ142" s="603">
        <v>96.27</v>
      </c>
      <c r="FA142" s="603">
        <v>96.27</v>
      </c>
      <c r="FB142" s="603">
        <v>96.27</v>
      </c>
      <c r="FC142" s="603">
        <v>96.27</v>
      </c>
      <c r="FD142" s="603">
        <v>23.1</v>
      </c>
      <c r="FE142" s="603">
        <v>23.1</v>
      </c>
      <c r="FF142" s="603">
        <v>23.1</v>
      </c>
      <c r="FG142" s="603">
        <v>23.1</v>
      </c>
      <c r="FH142" s="603">
        <v>23.1</v>
      </c>
      <c r="FI142" s="603">
        <v>23.1</v>
      </c>
      <c r="FJ142" s="603">
        <v>16.14</v>
      </c>
      <c r="FK142" s="603">
        <v>16.14</v>
      </c>
      <c r="FL142" s="593">
        <v>16.14</v>
      </c>
      <c r="FM142" s="593">
        <v>16.14</v>
      </c>
      <c r="FN142" s="593">
        <v>17.39</v>
      </c>
      <c r="FO142" s="593">
        <v>17.39</v>
      </c>
      <c r="FP142" s="593">
        <v>28.97</v>
      </c>
      <c r="FQ142" s="593">
        <v>28.97</v>
      </c>
      <c r="FR142" s="593">
        <v>28.97</v>
      </c>
      <c r="FS142" s="593">
        <v>28.97</v>
      </c>
      <c r="FT142" s="593">
        <v>103.39</v>
      </c>
      <c r="FU142" s="593">
        <v>103.39</v>
      </c>
      <c r="FV142" s="593">
        <v>103.39</v>
      </c>
      <c r="FW142" s="593">
        <v>103.39</v>
      </c>
      <c r="FX142" s="593">
        <v>103.39</v>
      </c>
      <c r="FY142" s="593">
        <v>103.39</v>
      </c>
      <c r="FZ142" s="593">
        <v>103.39</v>
      </c>
      <c r="GA142" s="593">
        <v>103.39</v>
      </c>
      <c r="GB142" s="593">
        <v>52.1</v>
      </c>
      <c r="GC142" s="593">
        <v>52.1</v>
      </c>
      <c r="GD142" s="593">
        <v>11.79</v>
      </c>
      <c r="GE142" s="593">
        <v>11.79</v>
      </c>
      <c r="GF142" s="593">
        <v>16.93</v>
      </c>
      <c r="GG142" s="593">
        <v>16.93</v>
      </c>
      <c r="GH142" s="593">
        <v>11.85</v>
      </c>
      <c r="GI142" s="593">
        <v>11.85</v>
      </c>
      <c r="GJ142" s="593">
        <v>11.68</v>
      </c>
      <c r="GK142" s="593">
        <v>11.68</v>
      </c>
      <c r="GL142" s="593">
        <v>11.68</v>
      </c>
      <c r="GM142" s="593">
        <v>11.68</v>
      </c>
      <c r="GN142" s="593">
        <v>6</v>
      </c>
      <c r="GO142" s="593">
        <v>6</v>
      </c>
      <c r="GP142" s="593">
        <v>3.8</v>
      </c>
      <c r="GQ142" s="593">
        <v>3.71</v>
      </c>
      <c r="GZ142" s="593">
        <v>34.909999999999997</v>
      </c>
      <c r="HA142" s="593">
        <v>34.909999999999997</v>
      </c>
      <c r="HB142" s="593">
        <v>102.29</v>
      </c>
      <c r="HC142" s="593">
        <v>102.29</v>
      </c>
      <c r="HD142" s="593">
        <v>102.29</v>
      </c>
      <c r="HE142" s="593">
        <v>102.29</v>
      </c>
      <c r="HF142" s="593">
        <v>118.72</v>
      </c>
      <c r="HG142" s="593">
        <v>118.72</v>
      </c>
      <c r="HH142" s="593">
        <v>118.72</v>
      </c>
      <c r="HI142" s="593">
        <v>118.72</v>
      </c>
      <c r="HJ142" s="593">
        <v>118.72</v>
      </c>
      <c r="HK142" s="593">
        <v>118.72</v>
      </c>
      <c r="HL142" s="593">
        <v>150.02000000000001</v>
      </c>
      <c r="HM142" s="593">
        <v>150.02000000000001</v>
      </c>
      <c r="HN142" s="593">
        <v>129.91999999999999</v>
      </c>
      <c r="HO142" s="593">
        <v>129.91999999999999</v>
      </c>
      <c r="HP142" s="593">
        <v>129.91999999999999</v>
      </c>
      <c r="HQ142" s="593">
        <v>129.91999999999999</v>
      </c>
      <c r="HR142" s="593">
        <v>138.61000000000001</v>
      </c>
      <c r="HS142" s="593">
        <v>138.61000000000001</v>
      </c>
      <c r="HT142" s="593">
        <v>138.61000000000001</v>
      </c>
      <c r="HU142" s="593">
        <v>138.61000000000001</v>
      </c>
      <c r="HX142" s="593">
        <v>31.72</v>
      </c>
      <c r="HY142" s="593">
        <v>31.72</v>
      </c>
      <c r="HZ142" s="593">
        <v>96.92</v>
      </c>
      <c r="IA142" s="593">
        <v>96.92</v>
      </c>
      <c r="IB142" s="593">
        <v>97.15</v>
      </c>
      <c r="IC142" s="593">
        <v>97.15</v>
      </c>
      <c r="ID142" s="593">
        <v>115.74</v>
      </c>
      <c r="IE142" s="593">
        <v>115.74</v>
      </c>
      <c r="IJ142" s="593">
        <v>83.92</v>
      </c>
      <c r="IK142" s="593">
        <v>83.92</v>
      </c>
      <c r="IL142" s="593">
        <v>174.18</v>
      </c>
      <c r="IM142" s="593">
        <v>174.18</v>
      </c>
      <c r="IN142" s="593">
        <v>201.84</v>
      </c>
      <c r="IO142" s="593">
        <v>201.84</v>
      </c>
      <c r="IP142" s="593">
        <v>201.84</v>
      </c>
      <c r="IQ142" s="593">
        <v>201.84</v>
      </c>
      <c r="IV142" s="593">
        <v>83.92</v>
      </c>
      <c r="IW142" s="593">
        <v>83.92</v>
      </c>
      <c r="IX142" s="593">
        <v>174.18</v>
      </c>
      <c r="IY142" s="593">
        <v>174.18</v>
      </c>
      <c r="IZ142" s="593">
        <v>201.84</v>
      </c>
      <c r="JA142" s="593">
        <v>201.84</v>
      </c>
      <c r="JB142" s="593">
        <v>201.84</v>
      </c>
      <c r="JC142" s="593">
        <v>201.84</v>
      </c>
      <c r="JH142" s="593">
        <v>73.5</v>
      </c>
      <c r="JI142" s="593">
        <v>73.5</v>
      </c>
      <c r="JJ142" s="593">
        <v>164.77</v>
      </c>
      <c r="JK142" s="593">
        <v>164.77</v>
      </c>
      <c r="JL142" s="593">
        <v>164.77</v>
      </c>
      <c r="JM142" s="593">
        <v>164.77</v>
      </c>
      <c r="JN142" s="593">
        <v>191</v>
      </c>
      <c r="JO142" s="593">
        <v>191</v>
      </c>
      <c r="JP142" s="593">
        <v>191</v>
      </c>
      <c r="JQ142" s="593">
        <v>191</v>
      </c>
      <c r="JT142" s="593">
        <v>19.47</v>
      </c>
      <c r="JU142" s="593">
        <v>19.47</v>
      </c>
      <c r="JV142" s="593">
        <v>19.47</v>
      </c>
      <c r="JW142" s="593">
        <v>19.47</v>
      </c>
      <c r="JX142" s="593">
        <v>19.47</v>
      </c>
      <c r="JY142" s="593">
        <v>19.47</v>
      </c>
      <c r="KF142" s="593">
        <v>8.74</v>
      </c>
      <c r="KG142" s="593">
        <v>8.74</v>
      </c>
      <c r="KH142" s="593">
        <v>7.45</v>
      </c>
      <c r="KI142" s="593">
        <v>7.45</v>
      </c>
      <c r="KJ142" s="593">
        <v>7.45</v>
      </c>
      <c r="KK142" s="593">
        <v>7.45</v>
      </c>
      <c r="KR142" s="593">
        <v>20.23</v>
      </c>
      <c r="KS142" s="593">
        <v>20.23</v>
      </c>
      <c r="KT142" s="593">
        <v>20.23</v>
      </c>
      <c r="KU142" s="593">
        <v>20.23</v>
      </c>
      <c r="KV142" s="593">
        <v>85.28</v>
      </c>
      <c r="KW142" s="593">
        <v>85.28</v>
      </c>
      <c r="LD142" s="593">
        <v>7.94</v>
      </c>
      <c r="LE142" s="593">
        <v>7.94</v>
      </c>
      <c r="LF142" s="593">
        <v>7.94</v>
      </c>
      <c r="LG142" s="593">
        <v>7.94</v>
      </c>
      <c r="LH142" s="593">
        <v>1.3</v>
      </c>
      <c r="LI142" s="593">
        <v>1.3</v>
      </c>
      <c r="LP142" s="593">
        <v>9.65</v>
      </c>
      <c r="LQ142" s="593">
        <v>9.65</v>
      </c>
      <c r="LR142" s="593">
        <v>9.65</v>
      </c>
      <c r="LS142" s="593">
        <v>9.65</v>
      </c>
      <c r="LT142" s="593">
        <v>6.01</v>
      </c>
      <c r="LU142" s="593">
        <v>6.01</v>
      </c>
      <c r="MB142" s="593">
        <v>9.58</v>
      </c>
      <c r="MC142" s="593">
        <v>9.93</v>
      </c>
      <c r="MD142" s="593">
        <v>5.79</v>
      </c>
      <c r="ME142" s="593">
        <v>5.79</v>
      </c>
      <c r="MF142" s="593">
        <v>5.74</v>
      </c>
      <c r="MG142" s="593">
        <v>5.74</v>
      </c>
      <c r="MH142" s="593">
        <v>6.56</v>
      </c>
      <c r="MI142" s="593">
        <v>6.56</v>
      </c>
      <c r="MJ142" s="593">
        <v>6.02</v>
      </c>
      <c r="MK142" s="593">
        <v>6.02</v>
      </c>
      <c r="ML142" s="593">
        <v>6.19</v>
      </c>
      <c r="MM142" s="593">
        <v>6.34</v>
      </c>
      <c r="MN142" s="593">
        <v>22.43</v>
      </c>
      <c r="MO142" s="593">
        <v>22.43</v>
      </c>
      <c r="MP142" s="593">
        <v>15.07</v>
      </c>
      <c r="MQ142" s="593">
        <v>15.07</v>
      </c>
      <c r="MR142" s="593">
        <v>16.84</v>
      </c>
      <c r="MS142" s="593">
        <v>16.84</v>
      </c>
      <c r="MT142" s="593">
        <v>101.76</v>
      </c>
      <c r="MU142" s="593">
        <v>101.76</v>
      </c>
      <c r="MV142" s="593">
        <v>101.76</v>
      </c>
      <c r="MW142" s="593">
        <v>101.76</v>
      </c>
      <c r="MX142" s="593">
        <v>101.76</v>
      </c>
      <c r="MY142" s="593">
        <v>101.76</v>
      </c>
      <c r="MZ142" s="593">
        <v>36.090000000000003</v>
      </c>
      <c r="NA142" s="593">
        <v>36.090000000000003</v>
      </c>
      <c r="NB142" s="593">
        <v>131.47999999999999</v>
      </c>
      <c r="NC142" s="593">
        <v>131.47999999999999</v>
      </c>
      <c r="ND142" s="593">
        <v>127.39</v>
      </c>
      <c r="NE142" s="593">
        <v>127.39</v>
      </c>
      <c r="NF142" s="604">
        <f t="shared" si="16"/>
        <v>129.435</v>
      </c>
      <c r="NG142" s="604">
        <f t="shared" si="16"/>
        <v>129.435</v>
      </c>
      <c r="NH142" s="593">
        <v>133.22999999999999</v>
      </c>
      <c r="NI142" s="593">
        <v>133.22999999999999</v>
      </c>
      <c r="NL142" s="593">
        <v>30.44</v>
      </c>
      <c r="NM142" s="593">
        <v>30.44</v>
      </c>
      <c r="NN142" s="593">
        <v>107.08</v>
      </c>
      <c r="NO142" s="593">
        <v>107.08</v>
      </c>
      <c r="NP142" s="593">
        <v>107.08</v>
      </c>
      <c r="NQ142" s="593">
        <v>107.08</v>
      </c>
      <c r="NR142" s="593">
        <v>105.88</v>
      </c>
      <c r="NS142" s="593">
        <v>105.88</v>
      </c>
      <c r="NT142" s="593">
        <v>107.69</v>
      </c>
      <c r="NU142" s="593">
        <v>107.69</v>
      </c>
      <c r="NX142" s="593">
        <v>68.099999999999994</v>
      </c>
      <c r="NY142" s="593">
        <v>68.099999999999994</v>
      </c>
      <c r="NZ142" s="593">
        <v>127.4</v>
      </c>
      <c r="OA142" s="593">
        <v>127.4</v>
      </c>
      <c r="OB142" s="593">
        <v>127.4</v>
      </c>
      <c r="OC142" s="593">
        <v>127.4</v>
      </c>
      <c r="OD142" s="593">
        <v>128.63</v>
      </c>
      <c r="OE142" s="593">
        <v>128.63</v>
      </c>
      <c r="OJ142" s="593">
        <v>48.89</v>
      </c>
      <c r="OK142" s="593">
        <v>48.89</v>
      </c>
      <c r="OL142" s="593">
        <v>114.99</v>
      </c>
      <c r="OM142" s="593">
        <v>114.99</v>
      </c>
      <c r="ON142" s="593">
        <v>114.99</v>
      </c>
      <c r="OO142" s="593">
        <v>114.99</v>
      </c>
      <c r="OP142" s="593">
        <v>80.790000000000006</v>
      </c>
      <c r="OQ142" s="593">
        <v>80.790000000000006</v>
      </c>
      <c r="OR142" s="593">
        <v>116.55</v>
      </c>
      <c r="OS142" s="593">
        <v>116.55</v>
      </c>
      <c r="OV142" s="593">
        <v>23.28</v>
      </c>
      <c r="OW142" s="593">
        <v>23.28</v>
      </c>
      <c r="OX142" s="593">
        <v>15.94</v>
      </c>
      <c r="OY142" s="593">
        <v>15.94</v>
      </c>
      <c r="OZ142" s="593">
        <v>15.51</v>
      </c>
      <c r="PA142" s="593">
        <v>15.51</v>
      </c>
      <c r="PB142" s="593">
        <v>15.25</v>
      </c>
      <c r="PC142" s="593">
        <v>15.25</v>
      </c>
      <c r="PD142" s="593">
        <v>100.96</v>
      </c>
      <c r="PE142" s="593">
        <v>100.96</v>
      </c>
      <c r="PH142" s="593">
        <v>26.3</v>
      </c>
      <c r="PI142" s="593">
        <v>26.3</v>
      </c>
      <c r="PJ142" s="593">
        <v>18.399999999999999</v>
      </c>
      <c r="PK142" s="593">
        <v>18.399999999999999</v>
      </c>
      <c r="PL142" s="593">
        <v>18.399999999999999</v>
      </c>
      <c r="PM142" s="593">
        <v>17.59</v>
      </c>
      <c r="PN142" s="593">
        <v>17.59</v>
      </c>
      <c r="PO142" s="593">
        <v>17.59</v>
      </c>
      <c r="PP142" s="593">
        <v>106.79</v>
      </c>
      <c r="PQ142" s="593">
        <v>106.79</v>
      </c>
      <c r="PT142" s="593">
        <v>18.260000000000002</v>
      </c>
      <c r="PU142" s="593">
        <v>18.260000000000002</v>
      </c>
      <c r="PV142" s="593">
        <v>9.61</v>
      </c>
      <c r="PW142" s="593">
        <v>9.61</v>
      </c>
      <c r="PX142" s="593">
        <v>10.71</v>
      </c>
      <c r="PY142" s="593">
        <v>10.71</v>
      </c>
      <c r="PZ142" s="593">
        <v>10.71</v>
      </c>
      <c r="QA142" s="593">
        <v>10.71</v>
      </c>
      <c r="QB142" s="593">
        <v>10.71</v>
      </c>
      <c r="QC142" s="593">
        <v>10.71</v>
      </c>
      <c r="QD142" s="593">
        <v>10.67</v>
      </c>
      <c r="QE142" s="593">
        <v>10.67</v>
      </c>
      <c r="QF142" s="593">
        <v>5.35</v>
      </c>
      <c r="QG142" s="593">
        <v>5.35</v>
      </c>
      <c r="QH142" s="593">
        <v>2.76</v>
      </c>
      <c r="QI142" s="593">
        <v>2.76</v>
      </c>
      <c r="QJ142" s="593">
        <v>3.05</v>
      </c>
      <c r="QK142" s="593">
        <v>3.05</v>
      </c>
      <c r="QL142" s="593">
        <v>3.05</v>
      </c>
      <c r="QM142" s="593">
        <v>3.05</v>
      </c>
      <c r="QN142" s="593">
        <v>3.05</v>
      </c>
      <c r="QO142" s="593">
        <v>3.05</v>
      </c>
      <c r="QP142" s="593">
        <v>3.07</v>
      </c>
      <c r="QQ142" s="593">
        <v>3.07</v>
      </c>
      <c r="QR142" s="593">
        <v>6.28</v>
      </c>
      <c r="QS142" s="593">
        <v>6.28</v>
      </c>
      <c r="QT142" s="593">
        <v>3.22</v>
      </c>
      <c r="QU142" s="593">
        <v>3.22</v>
      </c>
      <c r="QV142" s="593">
        <v>3.57</v>
      </c>
      <c r="QW142" s="593">
        <v>3.57</v>
      </c>
      <c r="QX142" s="593">
        <v>3.57</v>
      </c>
      <c r="QY142" s="593">
        <v>3.57</v>
      </c>
      <c r="QZ142" s="593">
        <v>3.57</v>
      </c>
      <c r="RA142" s="593">
        <v>3.57</v>
      </c>
      <c r="RB142" s="593">
        <v>3.59</v>
      </c>
      <c r="RC142" s="593">
        <v>3.59</v>
      </c>
      <c r="RD142" s="593">
        <v>9.7799999999999994</v>
      </c>
      <c r="RE142" s="593">
        <v>9.7799999999999994</v>
      </c>
      <c r="RF142" s="593">
        <v>5.01</v>
      </c>
      <c r="RG142" s="593">
        <v>5.01</v>
      </c>
      <c r="RH142" s="593">
        <v>5.57</v>
      </c>
      <c r="RI142" s="593">
        <v>5.57</v>
      </c>
      <c r="RJ142" s="593">
        <v>5.57</v>
      </c>
      <c r="RK142" s="593">
        <v>5.57</v>
      </c>
      <c r="RL142" s="593">
        <v>5.57</v>
      </c>
      <c r="RM142" s="593">
        <v>5.57</v>
      </c>
      <c r="RN142" s="593">
        <v>5.59</v>
      </c>
      <c r="RO142" s="593">
        <v>5.59</v>
      </c>
      <c r="RP142" s="593">
        <v>25.55</v>
      </c>
      <c r="RQ142" s="593">
        <v>25.55</v>
      </c>
      <c r="RR142" s="593">
        <v>13.87</v>
      </c>
      <c r="RS142" s="593">
        <v>13.87</v>
      </c>
      <c r="RT142" s="593">
        <v>15.48</v>
      </c>
      <c r="RU142" s="593">
        <v>15.48</v>
      </c>
      <c r="RV142" s="593">
        <v>15.48</v>
      </c>
      <c r="RW142" s="593">
        <v>15.48</v>
      </c>
      <c r="RX142" s="593">
        <v>15.48</v>
      </c>
      <c r="RY142" s="593">
        <v>15.48</v>
      </c>
      <c r="RZ142" s="593">
        <v>15.33</v>
      </c>
      <c r="SA142" s="593">
        <v>15.33</v>
      </c>
      <c r="SB142" s="593">
        <v>13.51</v>
      </c>
      <c r="SC142" s="593">
        <v>13.51</v>
      </c>
      <c r="SD142" s="593">
        <v>6.98</v>
      </c>
      <c r="SE142" s="593">
        <v>6.98</v>
      </c>
      <c r="SF142" s="593">
        <v>7.78</v>
      </c>
      <c r="SG142" s="593">
        <v>7.78</v>
      </c>
      <c r="SH142" s="593">
        <v>7.78</v>
      </c>
      <c r="SI142" s="593">
        <v>7.78</v>
      </c>
      <c r="SJ142" s="593">
        <v>7.78</v>
      </c>
      <c r="SK142" s="593">
        <v>7.78</v>
      </c>
      <c r="SL142" s="593">
        <v>7.78</v>
      </c>
      <c r="SM142" s="593">
        <v>7.78</v>
      </c>
      <c r="SN142" s="593">
        <v>11.38</v>
      </c>
      <c r="SO142" s="593">
        <v>11.38</v>
      </c>
      <c r="SZ142" s="593">
        <v>12.46</v>
      </c>
      <c r="TA142" s="593">
        <v>12.46</v>
      </c>
      <c r="TX142" s="593">
        <v>7.99</v>
      </c>
      <c r="TY142" s="600">
        <v>7.99</v>
      </c>
    </row>
    <row r="143" spans="1:545" s="593" customFormat="1" x14ac:dyDescent="0.15">
      <c r="A143" s="602">
        <v>27</v>
      </c>
      <c r="B143" s="603">
        <v>29.63</v>
      </c>
      <c r="C143" s="603">
        <v>29.63</v>
      </c>
      <c r="D143" s="603">
        <v>30.6</v>
      </c>
      <c r="E143" s="603">
        <v>30.6</v>
      </c>
      <c r="F143" s="603">
        <v>104.71</v>
      </c>
      <c r="G143" s="603">
        <v>104.71</v>
      </c>
      <c r="H143" s="603">
        <v>94.91</v>
      </c>
      <c r="I143" s="603">
        <v>94.91</v>
      </c>
      <c r="J143" s="603">
        <v>108.7</v>
      </c>
      <c r="K143" s="603">
        <v>108.7</v>
      </c>
      <c r="L143" s="603"/>
      <c r="M143" s="603"/>
      <c r="N143" s="603"/>
      <c r="O143" s="603"/>
      <c r="P143" s="603"/>
      <c r="Q143" s="603"/>
      <c r="R143" s="603"/>
      <c r="S143" s="603"/>
      <c r="T143" s="603"/>
      <c r="U143" s="603"/>
      <c r="V143" s="603"/>
      <c r="W143" s="603"/>
      <c r="X143" s="603"/>
      <c r="Y143" s="603"/>
      <c r="Z143" s="603">
        <v>6.01</v>
      </c>
      <c r="AA143" s="603"/>
      <c r="AB143" s="603"/>
      <c r="AC143" s="603"/>
      <c r="AD143" s="603"/>
      <c r="AE143" s="603"/>
      <c r="AF143" s="603"/>
      <c r="AG143" s="603"/>
      <c r="AH143" s="603"/>
      <c r="AI143" s="603"/>
      <c r="AJ143" s="603"/>
      <c r="AK143" s="603"/>
      <c r="AL143" s="603">
        <v>13.87</v>
      </c>
      <c r="AM143" s="603">
        <v>13.87</v>
      </c>
      <c r="AN143" s="603"/>
      <c r="AO143" s="603"/>
      <c r="AP143" s="603"/>
      <c r="AQ143" s="603"/>
      <c r="AR143" s="603"/>
      <c r="AS143" s="603"/>
      <c r="AT143" s="603"/>
      <c r="AU143" s="603"/>
      <c r="AV143" s="603"/>
      <c r="AW143" s="603"/>
      <c r="AX143" s="603">
        <v>15.8</v>
      </c>
      <c r="AY143" s="603">
        <v>15.8</v>
      </c>
      <c r="AZ143" s="603"/>
      <c r="BA143" s="603"/>
      <c r="BB143" s="603"/>
      <c r="BC143" s="603"/>
      <c r="BD143" s="603"/>
      <c r="BE143" s="603"/>
      <c r="BF143" s="603"/>
      <c r="BG143" s="603"/>
      <c r="BH143" s="603"/>
      <c r="BI143" s="603"/>
      <c r="BJ143" s="603">
        <v>8.58</v>
      </c>
      <c r="BK143" s="603"/>
      <c r="BL143" s="603"/>
      <c r="BM143" s="603"/>
      <c r="BN143" s="603"/>
      <c r="BO143" s="603"/>
      <c r="BP143" s="603"/>
      <c r="BQ143" s="603"/>
      <c r="BR143" s="603"/>
      <c r="BS143" s="603"/>
      <c r="BT143" s="603"/>
      <c r="BU143" s="603"/>
      <c r="BV143" s="603">
        <v>2.4700000000000002</v>
      </c>
      <c r="BW143" s="603"/>
      <c r="BX143" s="603"/>
      <c r="BY143" s="603"/>
      <c r="BZ143" s="603"/>
      <c r="CA143" s="603"/>
      <c r="CB143" s="603"/>
      <c r="CC143" s="603"/>
      <c r="CD143" s="603"/>
      <c r="CE143" s="603"/>
      <c r="CF143" s="603"/>
      <c r="CG143" s="603"/>
      <c r="CH143" s="603">
        <v>7.63</v>
      </c>
      <c r="CI143" s="603">
        <v>7.63</v>
      </c>
      <c r="CJ143" s="603"/>
      <c r="CK143" s="603"/>
      <c r="CL143" s="603"/>
      <c r="CM143" s="603"/>
      <c r="CN143" s="603"/>
      <c r="CO143" s="603"/>
      <c r="CP143" s="603"/>
      <c r="CQ143" s="603"/>
      <c r="CR143" s="603"/>
      <c r="CS143" s="603"/>
      <c r="CT143" s="603"/>
      <c r="CU143" s="603"/>
      <c r="CV143" s="603"/>
      <c r="CW143" s="603"/>
      <c r="CX143" s="603"/>
      <c r="CY143" s="603"/>
      <c r="CZ143" s="603"/>
      <c r="DA143" s="603"/>
      <c r="DB143" s="603"/>
      <c r="DC143" s="603"/>
      <c r="DD143" s="603"/>
      <c r="DE143" s="603"/>
      <c r="DF143" s="603">
        <v>92.45</v>
      </c>
      <c r="DG143" s="603">
        <v>92.45</v>
      </c>
      <c r="DH143" s="603">
        <v>93.82</v>
      </c>
      <c r="DI143" s="603">
        <v>92.46</v>
      </c>
      <c r="DJ143" s="603">
        <v>141.5</v>
      </c>
      <c r="DK143" s="603">
        <v>141.5</v>
      </c>
      <c r="DL143" s="603">
        <v>136.57</v>
      </c>
      <c r="DM143" s="603">
        <v>136.57</v>
      </c>
      <c r="DN143" s="603">
        <v>141.5</v>
      </c>
      <c r="DO143" s="603">
        <v>141.5</v>
      </c>
      <c r="DP143" s="603">
        <v>136.57</v>
      </c>
      <c r="DQ143" s="603">
        <v>141.5</v>
      </c>
      <c r="DR143" s="603">
        <v>141.5</v>
      </c>
      <c r="DS143" s="603">
        <v>141.5</v>
      </c>
      <c r="DT143" s="603">
        <v>136.57</v>
      </c>
      <c r="DU143" s="603">
        <v>136.57</v>
      </c>
      <c r="DV143" s="603">
        <v>161.58000000000001</v>
      </c>
      <c r="DW143" s="603">
        <v>157.03</v>
      </c>
      <c r="DX143" s="603">
        <v>161.58000000000001</v>
      </c>
      <c r="DY143" s="603">
        <v>161.58000000000001</v>
      </c>
      <c r="DZ143" s="603">
        <v>157.03</v>
      </c>
      <c r="EA143" s="603">
        <v>157.03</v>
      </c>
      <c r="EB143" s="603">
        <v>159.09</v>
      </c>
      <c r="EC143" s="603">
        <v>159.09</v>
      </c>
      <c r="ED143" s="603">
        <v>48.98</v>
      </c>
      <c r="EE143" s="603">
        <v>47.16</v>
      </c>
      <c r="EF143" s="603">
        <v>47.16</v>
      </c>
      <c r="EG143" s="603">
        <v>47.16</v>
      </c>
      <c r="EH143" s="603">
        <v>48.84</v>
      </c>
      <c r="EI143" s="603">
        <v>48.84</v>
      </c>
      <c r="EJ143" s="603">
        <v>126.22</v>
      </c>
      <c r="EK143" s="603">
        <v>126.22</v>
      </c>
      <c r="EL143" s="603">
        <v>126.22</v>
      </c>
      <c r="EM143" s="603">
        <v>130.13999999999999</v>
      </c>
      <c r="EN143" s="603">
        <v>125.9</v>
      </c>
      <c r="EO143" s="603">
        <v>125.9</v>
      </c>
      <c r="EP143" s="603">
        <v>126.11</v>
      </c>
      <c r="EQ143" s="603">
        <v>126.11</v>
      </c>
      <c r="ER143" s="603">
        <v>42.41</v>
      </c>
      <c r="ES143" s="603">
        <v>43.45</v>
      </c>
      <c r="ET143" s="603">
        <v>42.75</v>
      </c>
      <c r="EU143" s="603">
        <v>42.75</v>
      </c>
      <c r="EV143" s="603">
        <v>42.75</v>
      </c>
      <c r="EW143" s="603">
        <v>42.75</v>
      </c>
      <c r="EX143" s="603">
        <v>42.75</v>
      </c>
      <c r="EY143" s="603">
        <v>32.369999999999997</v>
      </c>
      <c r="EZ143" s="603">
        <v>99.86</v>
      </c>
      <c r="FA143" s="603">
        <v>99.86</v>
      </c>
      <c r="FB143" s="603">
        <v>99.86</v>
      </c>
      <c r="FC143" s="603">
        <v>99.86</v>
      </c>
      <c r="FD143" s="603">
        <v>23.7</v>
      </c>
      <c r="FE143" s="603">
        <v>23.7</v>
      </c>
      <c r="FF143" s="603">
        <v>23.7</v>
      </c>
      <c r="FG143" s="603">
        <v>23.7</v>
      </c>
      <c r="FH143" s="603">
        <v>23.7</v>
      </c>
      <c r="FI143" s="603">
        <v>23.7</v>
      </c>
      <c r="FJ143" s="603">
        <v>16.78</v>
      </c>
      <c r="FK143" s="603">
        <v>16.78</v>
      </c>
      <c r="FL143" s="593">
        <v>16.78</v>
      </c>
      <c r="FM143" s="593">
        <v>16.78</v>
      </c>
      <c r="FN143" s="593">
        <v>17.98</v>
      </c>
      <c r="FO143" s="593">
        <v>17.98</v>
      </c>
      <c r="FP143" s="593">
        <v>29.73</v>
      </c>
      <c r="FQ143" s="593">
        <v>29.73</v>
      </c>
      <c r="FR143" s="593">
        <v>29.73</v>
      </c>
      <c r="FS143" s="593">
        <v>29.73</v>
      </c>
      <c r="FT143" s="593">
        <v>106.97</v>
      </c>
      <c r="FU143" s="593">
        <v>106.97</v>
      </c>
      <c r="FV143" s="593">
        <v>106.97</v>
      </c>
      <c r="FW143" s="593">
        <v>106.97</v>
      </c>
      <c r="FX143" s="593">
        <v>106.97</v>
      </c>
      <c r="FY143" s="593">
        <v>106.97</v>
      </c>
      <c r="FZ143" s="593">
        <v>106.97</v>
      </c>
      <c r="GA143" s="593">
        <v>106.97</v>
      </c>
      <c r="GB143" s="593">
        <v>53.89</v>
      </c>
      <c r="GC143" s="593">
        <v>53.89</v>
      </c>
      <c r="GD143" s="593">
        <v>12.28</v>
      </c>
      <c r="GE143" s="593">
        <v>12.28</v>
      </c>
      <c r="GF143" s="593">
        <v>17.38</v>
      </c>
      <c r="GG143" s="593">
        <v>17.38</v>
      </c>
      <c r="GH143" s="593">
        <v>12.33</v>
      </c>
      <c r="GI143" s="593">
        <v>12.33</v>
      </c>
      <c r="GJ143" s="593">
        <v>12.16</v>
      </c>
      <c r="GK143" s="593">
        <v>12.16</v>
      </c>
      <c r="GL143" s="593">
        <v>12.16</v>
      </c>
      <c r="GM143" s="593">
        <v>12.16</v>
      </c>
      <c r="GN143" s="593">
        <v>6.15</v>
      </c>
      <c r="GO143" s="593">
        <v>6.15</v>
      </c>
      <c r="GP143" s="593">
        <v>3.97</v>
      </c>
      <c r="GQ143" s="593">
        <v>3.86</v>
      </c>
      <c r="GZ143" s="593">
        <v>35.83</v>
      </c>
      <c r="HA143" s="593">
        <v>35.83</v>
      </c>
      <c r="HB143" s="593">
        <v>105.32</v>
      </c>
      <c r="HC143" s="593">
        <v>105.32</v>
      </c>
      <c r="HD143" s="593">
        <v>105.32</v>
      </c>
      <c r="HE143" s="593">
        <v>105.32</v>
      </c>
      <c r="HF143" s="593">
        <v>122.99</v>
      </c>
      <c r="HG143" s="593">
        <v>122.99</v>
      </c>
      <c r="HH143" s="593">
        <v>122.99</v>
      </c>
      <c r="HI143" s="593">
        <v>122.99</v>
      </c>
      <c r="HJ143" s="593">
        <v>122.99</v>
      </c>
      <c r="HK143" s="593">
        <v>122.99</v>
      </c>
      <c r="HL143" s="593">
        <v>158.19</v>
      </c>
      <c r="HM143" s="593">
        <v>158.19</v>
      </c>
      <c r="HN143" s="593">
        <v>134.72</v>
      </c>
      <c r="HO143" s="593">
        <v>134.72</v>
      </c>
      <c r="HP143" s="593">
        <v>134.72</v>
      </c>
      <c r="HQ143" s="593">
        <v>134.72</v>
      </c>
      <c r="HR143" s="593">
        <v>143.37</v>
      </c>
      <c r="HS143" s="593">
        <v>143.37</v>
      </c>
      <c r="HT143" s="593">
        <v>143.37</v>
      </c>
      <c r="HU143" s="593">
        <v>143.37</v>
      </c>
      <c r="HX143" s="593">
        <v>32.549999999999997</v>
      </c>
      <c r="HY143" s="593">
        <v>32.549999999999997</v>
      </c>
      <c r="HZ143" s="593">
        <v>99.85</v>
      </c>
      <c r="IA143" s="593">
        <v>99.85</v>
      </c>
      <c r="IB143" s="593">
        <v>100.2</v>
      </c>
      <c r="IC143" s="593">
        <v>100.2</v>
      </c>
      <c r="ID143" s="593">
        <v>119.98</v>
      </c>
      <c r="IE143" s="593">
        <v>119.98</v>
      </c>
      <c r="IJ143" s="593">
        <v>85.7</v>
      </c>
      <c r="IK143" s="593">
        <v>85.7</v>
      </c>
      <c r="IL143" s="593">
        <v>177.8</v>
      </c>
      <c r="IM143" s="593">
        <v>177.8</v>
      </c>
      <c r="IN143" s="593">
        <v>207.25</v>
      </c>
      <c r="IO143" s="593">
        <v>207.25</v>
      </c>
      <c r="IP143" s="593">
        <v>207.25</v>
      </c>
      <c r="IQ143" s="593">
        <v>207.25</v>
      </c>
      <c r="IV143" s="593">
        <v>85.7</v>
      </c>
      <c r="IW143" s="593">
        <v>85.7</v>
      </c>
      <c r="IX143" s="593">
        <v>177.8</v>
      </c>
      <c r="IY143" s="593">
        <v>177.8</v>
      </c>
      <c r="IZ143" s="593">
        <v>207.25</v>
      </c>
      <c r="JA143" s="593">
        <v>207.25</v>
      </c>
      <c r="JB143" s="593">
        <v>207.25</v>
      </c>
      <c r="JC143" s="593">
        <v>207.25</v>
      </c>
      <c r="JH143" s="593">
        <v>75.44</v>
      </c>
      <c r="JI143" s="593">
        <v>75.44</v>
      </c>
      <c r="JJ143" s="593">
        <v>168.38</v>
      </c>
      <c r="JK143" s="593">
        <v>168.38</v>
      </c>
      <c r="JL143" s="593">
        <v>168.38</v>
      </c>
      <c r="JM143" s="593">
        <v>168.38</v>
      </c>
      <c r="JN143" s="593">
        <v>196.34</v>
      </c>
      <c r="JO143" s="593">
        <v>196.34</v>
      </c>
      <c r="JP143" s="593">
        <v>196.34</v>
      </c>
      <c r="JQ143" s="593">
        <v>196.34</v>
      </c>
      <c r="JT143" s="593">
        <v>19.98</v>
      </c>
      <c r="JU143" s="593">
        <v>19.98</v>
      </c>
      <c r="JV143" s="593">
        <v>19.98</v>
      </c>
      <c r="JW143" s="593">
        <v>19.98</v>
      </c>
      <c r="JX143" s="593">
        <v>19.98</v>
      </c>
      <c r="JY143" s="593">
        <v>19.98</v>
      </c>
      <c r="KF143" s="593">
        <v>8.9700000000000006</v>
      </c>
      <c r="KG143" s="593">
        <v>8.9700000000000006</v>
      </c>
      <c r="KH143" s="593">
        <v>7.7</v>
      </c>
      <c r="KI143" s="593">
        <v>7.7</v>
      </c>
      <c r="KJ143" s="593">
        <v>7.7</v>
      </c>
      <c r="KK143" s="593">
        <v>7.7</v>
      </c>
      <c r="KR143" s="593">
        <v>20.76</v>
      </c>
      <c r="KS143" s="593">
        <v>20.76</v>
      </c>
      <c r="KT143" s="593">
        <v>20.76</v>
      </c>
      <c r="KU143" s="593">
        <v>20.76</v>
      </c>
      <c r="KV143" s="593">
        <v>88.65</v>
      </c>
      <c r="KW143" s="593">
        <v>88.65</v>
      </c>
      <c r="LD143" s="593">
        <v>8.25</v>
      </c>
      <c r="LE143" s="593">
        <v>8.25</v>
      </c>
      <c r="LF143" s="593">
        <v>8.25</v>
      </c>
      <c r="LG143" s="593">
        <v>8.25</v>
      </c>
      <c r="LH143" s="593">
        <v>1.35</v>
      </c>
      <c r="LI143" s="593">
        <v>1.35</v>
      </c>
      <c r="LP143" s="593">
        <v>9.9</v>
      </c>
      <c r="LQ143" s="593">
        <v>9.9</v>
      </c>
      <c r="LR143" s="593">
        <v>9.9</v>
      </c>
      <c r="LS143" s="593">
        <v>9.9</v>
      </c>
      <c r="LT143" s="593">
        <v>6.26</v>
      </c>
      <c r="LU143" s="593">
        <v>6.26</v>
      </c>
      <c r="MB143" s="593">
        <v>9.7100000000000009</v>
      </c>
      <c r="MC143" s="593">
        <v>10.06</v>
      </c>
      <c r="MD143" s="593">
        <v>5.93</v>
      </c>
      <c r="ME143" s="593">
        <v>5.93</v>
      </c>
      <c r="MF143" s="593">
        <v>5.88</v>
      </c>
      <c r="MG143" s="593">
        <v>5.88</v>
      </c>
      <c r="MH143" s="593">
        <v>6.69</v>
      </c>
      <c r="MI143" s="593">
        <v>6.69</v>
      </c>
      <c r="MJ143" s="593">
        <v>6.15</v>
      </c>
      <c r="MK143" s="593">
        <v>6.15</v>
      </c>
      <c r="ML143" s="593">
        <v>6.32</v>
      </c>
      <c r="MM143" s="593">
        <v>6.47</v>
      </c>
      <c r="MN143" s="593">
        <v>22.78</v>
      </c>
      <c r="MO143" s="593">
        <v>22.78</v>
      </c>
      <c r="MP143" s="593">
        <v>15.43</v>
      </c>
      <c r="MQ143" s="593">
        <v>15.43</v>
      </c>
      <c r="MR143" s="593">
        <v>17.2</v>
      </c>
      <c r="MS143" s="593">
        <v>17.2</v>
      </c>
      <c r="MT143" s="593">
        <v>104.09</v>
      </c>
      <c r="MU143" s="593">
        <v>104.09</v>
      </c>
      <c r="MV143" s="593">
        <v>104.09</v>
      </c>
      <c r="MW143" s="593">
        <v>104.09</v>
      </c>
      <c r="MX143" s="593">
        <v>104.09</v>
      </c>
      <c r="MY143" s="593">
        <v>104.09</v>
      </c>
      <c r="MZ143" s="593">
        <v>36.630000000000003</v>
      </c>
      <c r="NA143" s="593">
        <v>36.630000000000003</v>
      </c>
      <c r="NB143" s="593">
        <v>134.18</v>
      </c>
      <c r="NC143" s="593">
        <v>134.18</v>
      </c>
      <c r="ND143" s="593">
        <v>130.04</v>
      </c>
      <c r="NE143" s="593">
        <v>130.04</v>
      </c>
      <c r="NF143" s="604">
        <f t="shared" si="16"/>
        <v>132.11000000000001</v>
      </c>
      <c r="NG143" s="604">
        <f t="shared" si="16"/>
        <v>132.11000000000001</v>
      </c>
      <c r="NH143" s="593">
        <v>135.87</v>
      </c>
      <c r="NI143" s="593">
        <v>135.87</v>
      </c>
      <c r="NL143" s="593">
        <v>31.05</v>
      </c>
      <c r="NM143" s="593">
        <v>31.05</v>
      </c>
      <c r="NN143" s="593">
        <v>110.08</v>
      </c>
      <c r="NO143" s="593">
        <v>110.08</v>
      </c>
      <c r="NP143" s="593">
        <v>110.08</v>
      </c>
      <c r="NQ143" s="593">
        <v>110.08</v>
      </c>
      <c r="NR143" s="593">
        <v>108.89</v>
      </c>
      <c r="NS143" s="593">
        <v>108.89</v>
      </c>
      <c r="NT143" s="593">
        <v>110.69</v>
      </c>
      <c r="NU143" s="593">
        <v>110.69</v>
      </c>
      <c r="NX143" s="593">
        <v>70.010000000000005</v>
      </c>
      <c r="NY143" s="593">
        <v>70.010000000000005</v>
      </c>
      <c r="NZ143" s="593">
        <v>131.46</v>
      </c>
      <c r="OA143" s="593">
        <v>131.46</v>
      </c>
      <c r="OB143" s="593">
        <v>131.46</v>
      </c>
      <c r="OC143" s="593">
        <v>131.46</v>
      </c>
      <c r="OD143" s="593">
        <v>132.66999999999999</v>
      </c>
      <c r="OE143" s="593">
        <v>132.66999999999999</v>
      </c>
      <c r="OJ143" s="593">
        <v>50.25</v>
      </c>
      <c r="OK143" s="593">
        <v>50.25</v>
      </c>
      <c r="OL143" s="593">
        <v>117.83</v>
      </c>
      <c r="OM143" s="593">
        <v>117.83</v>
      </c>
      <c r="ON143" s="593">
        <v>117.83</v>
      </c>
      <c r="OO143" s="593">
        <v>117.83</v>
      </c>
      <c r="OP143" s="593">
        <v>85.07</v>
      </c>
      <c r="OQ143" s="593">
        <v>85.07</v>
      </c>
      <c r="OR143" s="593">
        <v>120.87</v>
      </c>
      <c r="OS143" s="593">
        <v>120.87</v>
      </c>
      <c r="OV143" s="593">
        <v>23.66</v>
      </c>
      <c r="OW143" s="593">
        <v>23.66</v>
      </c>
      <c r="OX143" s="593">
        <v>16.329999999999998</v>
      </c>
      <c r="OY143" s="593">
        <v>16.329999999999998</v>
      </c>
      <c r="OZ143" s="593">
        <v>15.89</v>
      </c>
      <c r="PA143" s="593">
        <v>15.89</v>
      </c>
      <c r="PB143" s="593">
        <v>15.62</v>
      </c>
      <c r="PC143" s="593">
        <v>15.62</v>
      </c>
      <c r="PD143" s="593">
        <v>103.34</v>
      </c>
      <c r="PE143" s="593">
        <v>103.34</v>
      </c>
      <c r="PH143" s="593">
        <v>26.84</v>
      </c>
      <c r="PI143" s="593">
        <v>26.84</v>
      </c>
      <c r="PJ143" s="593">
        <v>19.100000000000001</v>
      </c>
      <c r="PK143" s="593">
        <v>19.100000000000001</v>
      </c>
      <c r="PL143" s="593">
        <v>19.100000000000001</v>
      </c>
      <c r="PM143" s="593">
        <v>18.27</v>
      </c>
      <c r="PN143" s="593">
        <v>18.27</v>
      </c>
      <c r="PO143" s="593">
        <v>18.27</v>
      </c>
      <c r="PP143" s="593">
        <v>110.74</v>
      </c>
      <c r="PQ143" s="593">
        <v>110.74</v>
      </c>
      <c r="PT143" s="593">
        <v>18.73</v>
      </c>
      <c r="PU143" s="593">
        <v>18.73</v>
      </c>
      <c r="PV143" s="593">
        <v>10.08</v>
      </c>
      <c r="PW143" s="593">
        <v>10.08</v>
      </c>
      <c r="PX143" s="593">
        <v>11.18</v>
      </c>
      <c r="PY143" s="593">
        <v>11.18</v>
      </c>
      <c r="PZ143" s="593">
        <v>11.18</v>
      </c>
      <c r="QA143" s="593">
        <v>11.18</v>
      </c>
      <c r="QB143" s="593">
        <v>11.18</v>
      </c>
      <c r="QC143" s="593">
        <v>11.18</v>
      </c>
      <c r="QD143" s="593">
        <v>11.14</v>
      </c>
      <c r="QE143" s="593">
        <v>11.14</v>
      </c>
      <c r="QF143" s="593">
        <v>5.48</v>
      </c>
      <c r="QG143" s="593">
        <v>5.48</v>
      </c>
      <c r="QH143" s="593">
        <v>2.89</v>
      </c>
      <c r="QI143" s="593">
        <v>2.89</v>
      </c>
      <c r="QJ143" s="593">
        <v>3.18</v>
      </c>
      <c r="QK143" s="593">
        <v>3.18</v>
      </c>
      <c r="QL143" s="593">
        <v>3.18</v>
      </c>
      <c r="QM143" s="593">
        <v>3.18</v>
      </c>
      <c r="QN143" s="593">
        <v>3.18</v>
      </c>
      <c r="QO143" s="593">
        <v>3.18</v>
      </c>
      <c r="QP143" s="593">
        <v>3.2</v>
      </c>
      <c r="QQ143" s="593">
        <v>3.2</v>
      </c>
      <c r="QR143" s="593">
        <v>6.44</v>
      </c>
      <c r="QS143" s="593">
        <v>6.44</v>
      </c>
      <c r="QT143" s="593">
        <v>3.38</v>
      </c>
      <c r="QU143" s="593">
        <v>3.38</v>
      </c>
      <c r="QV143" s="593">
        <v>3.72</v>
      </c>
      <c r="QW143" s="593">
        <v>3.72</v>
      </c>
      <c r="QX143" s="593">
        <v>3.72</v>
      </c>
      <c r="QY143" s="593">
        <v>3.72</v>
      </c>
      <c r="QZ143" s="593">
        <v>3.72</v>
      </c>
      <c r="RA143" s="593">
        <v>3.72</v>
      </c>
      <c r="RB143" s="593">
        <v>3.75</v>
      </c>
      <c r="RC143" s="593">
        <v>3.75</v>
      </c>
      <c r="RD143" s="593">
        <v>10.029999999999999</v>
      </c>
      <c r="RE143" s="593">
        <v>10.029999999999999</v>
      </c>
      <c r="RF143" s="593">
        <v>5.25</v>
      </c>
      <c r="RG143" s="593">
        <v>5.25</v>
      </c>
      <c r="RH143" s="593">
        <v>5.82</v>
      </c>
      <c r="RI143" s="593">
        <v>5.82</v>
      </c>
      <c r="RJ143" s="593">
        <v>5.82</v>
      </c>
      <c r="RK143" s="593">
        <v>5.82</v>
      </c>
      <c r="RL143" s="593">
        <v>5.82</v>
      </c>
      <c r="RM143" s="593">
        <v>5.82</v>
      </c>
      <c r="RN143" s="593">
        <v>5.84</v>
      </c>
      <c r="RO143" s="593">
        <v>5.84</v>
      </c>
      <c r="RP143" s="593">
        <v>26.22</v>
      </c>
      <c r="RQ143" s="593">
        <v>26.22</v>
      </c>
      <c r="RR143" s="593">
        <v>14.53</v>
      </c>
      <c r="RS143" s="593">
        <v>14.53</v>
      </c>
      <c r="RT143" s="593">
        <v>16.13</v>
      </c>
      <c r="RU143" s="593">
        <v>16.13</v>
      </c>
      <c r="RV143" s="593">
        <v>16.13</v>
      </c>
      <c r="RW143" s="593">
        <v>16.13</v>
      </c>
      <c r="RX143" s="593">
        <v>16.13</v>
      </c>
      <c r="RY143" s="593">
        <v>16.13</v>
      </c>
      <c r="RZ143" s="593">
        <v>15.99</v>
      </c>
      <c r="SA143" s="593">
        <v>15.99</v>
      </c>
      <c r="SB143" s="593">
        <v>13.86</v>
      </c>
      <c r="SC143" s="593">
        <v>13.86</v>
      </c>
      <c r="SD143" s="593">
        <v>7.33</v>
      </c>
      <c r="SE143" s="593">
        <v>7.33</v>
      </c>
      <c r="SF143" s="593">
        <v>8.1199999999999992</v>
      </c>
      <c r="SG143" s="593">
        <v>8.1199999999999992</v>
      </c>
      <c r="SH143" s="593">
        <v>8.1199999999999992</v>
      </c>
      <c r="SI143" s="593">
        <v>8.1199999999999992</v>
      </c>
      <c r="SJ143" s="593">
        <v>8.1199999999999992</v>
      </c>
      <c r="SK143" s="593">
        <v>8.1199999999999992</v>
      </c>
      <c r="SL143" s="593">
        <v>8.1300000000000008</v>
      </c>
      <c r="SM143" s="593">
        <v>8.1300000000000008</v>
      </c>
      <c r="SN143" s="593">
        <v>11.68</v>
      </c>
      <c r="SO143" s="593">
        <v>11.68</v>
      </c>
      <c r="SZ143" s="593">
        <v>12.78</v>
      </c>
      <c r="TA143" s="593">
        <v>12.78</v>
      </c>
      <c r="TX143" s="593">
        <v>8.19</v>
      </c>
      <c r="TY143" s="600">
        <v>8.19</v>
      </c>
    </row>
    <row r="144" spans="1:545" s="593" customFormat="1" x14ac:dyDescent="0.15">
      <c r="A144" s="602">
        <v>28</v>
      </c>
      <c r="B144" s="603">
        <v>30.35</v>
      </c>
      <c r="C144" s="603">
        <v>30.35</v>
      </c>
      <c r="D144" s="603">
        <v>31.27</v>
      </c>
      <c r="E144" s="603">
        <v>31.27</v>
      </c>
      <c r="F144" s="603">
        <v>107.75</v>
      </c>
      <c r="G144" s="603">
        <v>107.75</v>
      </c>
      <c r="H144" s="603">
        <v>97.88</v>
      </c>
      <c r="I144" s="603">
        <v>97.88</v>
      </c>
      <c r="J144" s="603">
        <v>111.34</v>
      </c>
      <c r="K144" s="603">
        <v>111.34</v>
      </c>
      <c r="L144" s="603"/>
      <c r="M144" s="603"/>
      <c r="N144" s="603"/>
      <c r="O144" s="603"/>
      <c r="P144" s="603"/>
      <c r="Q144" s="603"/>
      <c r="R144" s="603"/>
      <c r="S144" s="603"/>
      <c r="T144" s="603"/>
      <c r="U144" s="603"/>
      <c r="V144" s="603"/>
      <c r="W144" s="603"/>
      <c r="X144" s="603"/>
      <c r="Y144" s="603"/>
      <c r="Z144" s="603">
        <v>6.15</v>
      </c>
      <c r="AA144" s="603"/>
      <c r="AB144" s="603"/>
      <c r="AC144" s="603"/>
      <c r="AD144" s="603"/>
      <c r="AE144" s="603"/>
      <c r="AF144" s="603"/>
      <c r="AG144" s="603"/>
      <c r="AH144" s="603"/>
      <c r="AI144" s="603"/>
      <c r="AJ144" s="603"/>
      <c r="AK144" s="603"/>
      <c r="AL144" s="603">
        <v>14.2</v>
      </c>
      <c r="AM144" s="603">
        <v>14.2</v>
      </c>
      <c r="AN144" s="603"/>
      <c r="AO144" s="603"/>
      <c r="AP144" s="603"/>
      <c r="AQ144" s="603"/>
      <c r="AR144" s="603"/>
      <c r="AS144" s="603"/>
      <c r="AT144" s="603"/>
      <c r="AU144" s="603"/>
      <c r="AV144" s="603"/>
      <c r="AW144" s="603"/>
      <c r="AX144" s="603">
        <v>16.18</v>
      </c>
      <c r="AY144" s="603">
        <v>16.18</v>
      </c>
      <c r="AZ144" s="603"/>
      <c r="BA144" s="603"/>
      <c r="BB144" s="603"/>
      <c r="BC144" s="603"/>
      <c r="BD144" s="603"/>
      <c r="BE144" s="603"/>
      <c r="BF144" s="603"/>
      <c r="BG144" s="603"/>
      <c r="BH144" s="603"/>
      <c r="BI144" s="603"/>
      <c r="BJ144" s="603">
        <v>8.7799999999999994</v>
      </c>
      <c r="BK144" s="603"/>
      <c r="BL144" s="603"/>
      <c r="BM144" s="603"/>
      <c r="BN144" s="603"/>
      <c r="BO144" s="603"/>
      <c r="BP144" s="603"/>
      <c r="BQ144" s="603"/>
      <c r="BR144" s="603"/>
      <c r="BS144" s="603"/>
      <c r="BT144" s="603"/>
      <c r="BU144" s="603"/>
      <c r="BV144" s="603">
        <v>2.52</v>
      </c>
      <c r="BW144" s="603"/>
      <c r="BX144" s="603"/>
      <c r="BY144" s="603"/>
      <c r="BZ144" s="603"/>
      <c r="CA144" s="603"/>
      <c r="CB144" s="603"/>
      <c r="CC144" s="603"/>
      <c r="CD144" s="603"/>
      <c r="CE144" s="603"/>
      <c r="CF144" s="603"/>
      <c r="CG144" s="603"/>
      <c r="CH144" s="603">
        <v>7.81</v>
      </c>
      <c r="CI144" s="603">
        <v>7.81</v>
      </c>
      <c r="CJ144" s="603"/>
      <c r="CK144" s="603"/>
      <c r="CL144" s="603"/>
      <c r="CM144" s="603"/>
      <c r="CN144" s="603"/>
      <c r="CO144" s="603"/>
      <c r="CP144" s="603"/>
      <c r="CQ144" s="603"/>
      <c r="CR144" s="603"/>
      <c r="CS144" s="603"/>
      <c r="CT144" s="603"/>
      <c r="CU144" s="603"/>
      <c r="CV144" s="603"/>
      <c r="CW144" s="603"/>
      <c r="CX144" s="603"/>
      <c r="CY144" s="603"/>
      <c r="CZ144" s="603"/>
      <c r="DA144" s="603"/>
      <c r="DB144" s="603"/>
      <c r="DC144" s="603"/>
      <c r="DD144" s="603"/>
      <c r="DE144" s="603"/>
      <c r="DF144" s="603">
        <v>94.72</v>
      </c>
      <c r="DG144" s="603">
        <v>94.72</v>
      </c>
      <c r="DH144" s="603">
        <v>95.98</v>
      </c>
      <c r="DI144" s="603">
        <v>94.73</v>
      </c>
      <c r="DJ144" s="603">
        <v>146.47999999999999</v>
      </c>
      <c r="DK144" s="603">
        <v>146.47999999999999</v>
      </c>
      <c r="DL144" s="603">
        <v>141.38</v>
      </c>
      <c r="DM144" s="603">
        <v>141.38</v>
      </c>
      <c r="DN144" s="603">
        <v>146.47999999999999</v>
      </c>
      <c r="DO144" s="603">
        <v>146.47999999999999</v>
      </c>
      <c r="DP144" s="603">
        <v>141.38</v>
      </c>
      <c r="DQ144" s="603">
        <v>146.47999999999999</v>
      </c>
      <c r="DR144" s="603">
        <v>146.47999999999999</v>
      </c>
      <c r="DS144" s="603">
        <v>146.47999999999999</v>
      </c>
      <c r="DT144" s="603">
        <v>141.38</v>
      </c>
      <c r="DU144" s="603">
        <v>141.38</v>
      </c>
      <c r="DV144" s="603">
        <v>166.51</v>
      </c>
      <c r="DW144" s="603">
        <v>161.82</v>
      </c>
      <c r="DX144" s="603">
        <v>166.51</v>
      </c>
      <c r="DY144" s="603">
        <v>166.51</v>
      </c>
      <c r="DZ144" s="603">
        <v>161.82</v>
      </c>
      <c r="EA144" s="603">
        <v>161.82</v>
      </c>
      <c r="EB144" s="603">
        <v>163.79</v>
      </c>
      <c r="EC144" s="603">
        <v>163.79</v>
      </c>
      <c r="ED144" s="603">
        <v>50.18</v>
      </c>
      <c r="EE144" s="603">
        <v>48.31</v>
      </c>
      <c r="EF144" s="603">
        <v>48.31</v>
      </c>
      <c r="EG144" s="603">
        <v>48.31</v>
      </c>
      <c r="EH144" s="603">
        <v>49.91</v>
      </c>
      <c r="EI144" s="603">
        <v>49.91</v>
      </c>
      <c r="EJ144" s="603">
        <v>130.11000000000001</v>
      </c>
      <c r="EK144" s="603">
        <v>130.11000000000001</v>
      </c>
      <c r="EL144" s="603">
        <v>130.11000000000001</v>
      </c>
      <c r="EM144" s="603">
        <v>134.08000000000001</v>
      </c>
      <c r="EN144" s="603">
        <v>129.85</v>
      </c>
      <c r="EO144" s="603">
        <v>129.85</v>
      </c>
      <c r="EP144" s="603">
        <v>130.06</v>
      </c>
      <c r="EQ144" s="603">
        <v>130.06</v>
      </c>
      <c r="ER144" s="603">
        <v>43.44</v>
      </c>
      <c r="ES144" s="603">
        <v>44.44</v>
      </c>
      <c r="ET144" s="603">
        <v>43.76</v>
      </c>
      <c r="EU144" s="603">
        <v>43.76</v>
      </c>
      <c r="EV144" s="603">
        <v>43.76</v>
      </c>
      <c r="EW144" s="603">
        <v>43.76</v>
      </c>
      <c r="EX144" s="603">
        <v>43.76</v>
      </c>
      <c r="EY144" s="603">
        <v>33.46</v>
      </c>
      <c r="EZ144" s="603">
        <v>103.31</v>
      </c>
      <c r="FA144" s="603">
        <v>103.31</v>
      </c>
      <c r="FB144" s="603">
        <v>103.31</v>
      </c>
      <c r="FC144" s="603">
        <v>103.31</v>
      </c>
      <c r="FD144" s="603">
        <v>24.28</v>
      </c>
      <c r="FE144" s="603">
        <v>24.28</v>
      </c>
      <c r="FF144" s="603">
        <v>24.28</v>
      </c>
      <c r="FG144" s="603">
        <v>24.28</v>
      </c>
      <c r="FH144" s="603">
        <v>24.28</v>
      </c>
      <c r="FI144" s="603">
        <v>24.28</v>
      </c>
      <c r="FJ144" s="603">
        <v>17.39</v>
      </c>
      <c r="FK144" s="603">
        <v>17.39</v>
      </c>
      <c r="FL144" s="593">
        <v>17.39</v>
      </c>
      <c r="FM144" s="593">
        <v>17.39</v>
      </c>
      <c r="FN144" s="593">
        <v>18.55</v>
      </c>
      <c r="FO144" s="593">
        <v>18.55</v>
      </c>
      <c r="FP144" s="593">
        <v>30.45</v>
      </c>
      <c r="FQ144" s="593">
        <v>30.45</v>
      </c>
      <c r="FR144" s="593">
        <v>30.45</v>
      </c>
      <c r="FS144" s="593">
        <v>30.45</v>
      </c>
      <c r="FT144" s="593">
        <v>110.4</v>
      </c>
      <c r="FU144" s="593">
        <v>110.4</v>
      </c>
      <c r="FV144" s="593">
        <v>110.4</v>
      </c>
      <c r="FW144" s="593">
        <v>110.4</v>
      </c>
      <c r="FX144" s="593">
        <v>110.4</v>
      </c>
      <c r="FY144" s="593">
        <v>110.4</v>
      </c>
      <c r="FZ144" s="593">
        <v>110.4</v>
      </c>
      <c r="GA144" s="593">
        <v>110.4</v>
      </c>
      <c r="GB144" s="593">
        <v>55.62</v>
      </c>
      <c r="GC144" s="593">
        <v>55.62</v>
      </c>
      <c r="GD144" s="593">
        <v>12.74</v>
      </c>
      <c r="GE144" s="593">
        <v>12.74</v>
      </c>
      <c r="GF144" s="593">
        <v>17.809999999999999</v>
      </c>
      <c r="GG144" s="593">
        <v>17.809999999999999</v>
      </c>
      <c r="GH144" s="593">
        <v>12.8</v>
      </c>
      <c r="GI144" s="593">
        <v>12.8</v>
      </c>
      <c r="GJ144" s="593">
        <v>12.63</v>
      </c>
      <c r="GK144" s="593">
        <v>12.63</v>
      </c>
      <c r="GL144" s="593">
        <v>12.63</v>
      </c>
      <c r="GM144" s="593">
        <v>12.63</v>
      </c>
      <c r="GN144" s="593">
        <v>6.29</v>
      </c>
      <c r="GO144" s="593">
        <v>6.29</v>
      </c>
      <c r="GP144" s="593">
        <v>4.13</v>
      </c>
      <c r="GQ144" s="593">
        <v>4.0199999999999996</v>
      </c>
      <c r="GZ144" s="593">
        <v>36.700000000000003</v>
      </c>
      <c r="HA144" s="593">
        <v>36.700000000000003</v>
      </c>
      <c r="HB144" s="593">
        <v>108.23</v>
      </c>
      <c r="HC144" s="593">
        <v>108.23</v>
      </c>
      <c r="HD144" s="593">
        <v>108.23</v>
      </c>
      <c r="HE144" s="593">
        <v>108.23</v>
      </c>
      <c r="HF144" s="593">
        <v>127.11</v>
      </c>
      <c r="HG144" s="593">
        <v>127.11</v>
      </c>
      <c r="HH144" s="593">
        <v>127.11</v>
      </c>
      <c r="HI144" s="593">
        <v>127.11</v>
      </c>
      <c r="HJ144" s="593">
        <v>127.11</v>
      </c>
      <c r="HK144" s="593">
        <v>127.11</v>
      </c>
      <c r="HL144" s="593">
        <v>163.12</v>
      </c>
      <c r="HM144" s="593">
        <v>163.12</v>
      </c>
      <c r="HN144" s="593">
        <v>139.34</v>
      </c>
      <c r="HO144" s="593">
        <v>139.34</v>
      </c>
      <c r="HP144" s="593">
        <v>139.34</v>
      </c>
      <c r="HQ144" s="593">
        <v>139.34</v>
      </c>
      <c r="HR144" s="593">
        <v>147.93</v>
      </c>
      <c r="HS144" s="593">
        <v>147.93</v>
      </c>
      <c r="HT144" s="593">
        <v>147.93</v>
      </c>
      <c r="HU144" s="593">
        <v>147.93</v>
      </c>
      <c r="HX144" s="593">
        <v>33.340000000000003</v>
      </c>
      <c r="HY144" s="593">
        <v>33.340000000000003</v>
      </c>
      <c r="HZ144" s="593">
        <v>102.67</v>
      </c>
      <c r="IA144" s="593">
        <v>102.67</v>
      </c>
      <c r="IB144" s="593">
        <v>103.11</v>
      </c>
      <c r="IC144" s="593">
        <v>103.11</v>
      </c>
      <c r="ID144" s="593">
        <v>124.07</v>
      </c>
      <c r="IE144" s="593">
        <v>124.07</v>
      </c>
      <c r="IJ144" s="593">
        <v>87.41</v>
      </c>
      <c r="IK144" s="593">
        <v>87.41</v>
      </c>
      <c r="IL144" s="593">
        <v>181.24</v>
      </c>
      <c r="IM144" s="593">
        <v>181.24</v>
      </c>
      <c r="IN144" s="593">
        <v>212.4</v>
      </c>
      <c r="IO144" s="593">
        <v>212.4</v>
      </c>
      <c r="IP144" s="593">
        <v>212.4</v>
      </c>
      <c r="IQ144" s="593">
        <v>212.4</v>
      </c>
      <c r="IV144" s="593">
        <v>87.41</v>
      </c>
      <c r="IW144" s="593">
        <v>87.41</v>
      </c>
      <c r="IX144" s="593">
        <v>181.24</v>
      </c>
      <c r="IY144" s="593">
        <v>181.24</v>
      </c>
      <c r="IZ144" s="593">
        <v>212.4</v>
      </c>
      <c r="JA144" s="593">
        <v>212.4</v>
      </c>
      <c r="JB144" s="593">
        <v>212.4</v>
      </c>
      <c r="JC144" s="593">
        <v>212.4</v>
      </c>
      <c r="JH144" s="593">
        <v>77.28</v>
      </c>
      <c r="JI144" s="593">
        <v>77.28</v>
      </c>
      <c r="JJ144" s="593">
        <v>171.81</v>
      </c>
      <c r="JK144" s="593">
        <v>171.81</v>
      </c>
      <c r="JL144" s="593">
        <v>171.81</v>
      </c>
      <c r="JM144" s="593">
        <v>171.81</v>
      </c>
      <c r="JN144" s="593">
        <v>201.44</v>
      </c>
      <c r="JO144" s="593">
        <v>201.44</v>
      </c>
      <c r="JP144" s="593">
        <v>201.44</v>
      </c>
      <c r="JQ144" s="593">
        <v>201.44</v>
      </c>
      <c r="JT144" s="593">
        <v>20.46</v>
      </c>
      <c r="JU144" s="593">
        <v>20.46</v>
      </c>
      <c r="JV144" s="593">
        <v>20.46</v>
      </c>
      <c r="JW144" s="593">
        <v>20.46</v>
      </c>
      <c r="JX144" s="593">
        <v>20.46</v>
      </c>
      <c r="JY144" s="593">
        <v>20.46</v>
      </c>
      <c r="KF144" s="593">
        <v>9.18</v>
      </c>
      <c r="KG144" s="593">
        <v>9.18</v>
      </c>
      <c r="KH144" s="593">
        <v>7.93</v>
      </c>
      <c r="KI144" s="593">
        <v>7.93</v>
      </c>
      <c r="KJ144" s="593">
        <v>7.93</v>
      </c>
      <c r="KK144" s="593">
        <v>7.93</v>
      </c>
      <c r="KR144" s="593">
        <v>21.26</v>
      </c>
      <c r="KS144" s="593">
        <v>21.26</v>
      </c>
      <c r="KT144" s="593">
        <v>21.26</v>
      </c>
      <c r="KU144" s="593">
        <v>21.26</v>
      </c>
      <c r="KV144" s="593">
        <v>91.9</v>
      </c>
      <c r="KW144" s="593">
        <v>91.9</v>
      </c>
      <c r="LD144" s="593">
        <v>8.5399999999999991</v>
      </c>
      <c r="LE144" s="593">
        <v>8.5399999999999991</v>
      </c>
      <c r="LF144" s="593">
        <v>8.5399999999999991</v>
      </c>
      <c r="LG144" s="593">
        <v>8.5399999999999991</v>
      </c>
      <c r="LH144" s="593">
        <v>1.4</v>
      </c>
      <c r="LI144" s="593">
        <v>1.4</v>
      </c>
      <c r="LP144" s="593">
        <v>10.130000000000001</v>
      </c>
      <c r="LQ144" s="593">
        <v>10.130000000000001</v>
      </c>
      <c r="LR144" s="593">
        <v>10.130000000000001</v>
      </c>
      <c r="LS144" s="593">
        <v>10.130000000000001</v>
      </c>
      <c r="LT144" s="593">
        <v>6.51</v>
      </c>
      <c r="LU144" s="593">
        <v>6.51</v>
      </c>
      <c r="MB144" s="593">
        <v>9.94</v>
      </c>
      <c r="MC144" s="593">
        <v>10.28</v>
      </c>
      <c r="MD144" s="593">
        <v>6.16</v>
      </c>
      <c r="ME144" s="593">
        <v>6.16</v>
      </c>
      <c r="MF144" s="593">
        <v>6.11</v>
      </c>
      <c r="MG144" s="593">
        <v>6.11</v>
      </c>
      <c r="MH144" s="593">
        <v>6.93</v>
      </c>
      <c r="MI144" s="593">
        <v>6.93</v>
      </c>
      <c r="MJ144" s="593">
        <v>6.38</v>
      </c>
      <c r="MK144" s="593">
        <v>6.38</v>
      </c>
      <c r="ML144" s="593">
        <v>6.56</v>
      </c>
      <c r="MM144" s="593">
        <v>6.7</v>
      </c>
      <c r="MN144" s="593">
        <v>23.3</v>
      </c>
      <c r="MO144" s="593">
        <v>23.3</v>
      </c>
      <c r="MP144" s="593">
        <v>15.97</v>
      </c>
      <c r="MQ144" s="593">
        <v>15.97</v>
      </c>
      <c r="MR144" s="593">
        <v>17.73</v>
      </c>
      <c r="MS144" s="593">
        <v>17.73</v>
      </c>
      <c r="MT144" s="593">
        <v>107.62</v>
      </c>
      <c r="MU144" s="593">
        <v>107.62</v>
      </c>
      <c r="MV144" s="593">
        <v>107.62</v>
      </c>
      <c r="MW144" s="593">
        <v>107.62</v>
      </c>
      <c r="MX144" s="593">
        <v>107.62</v>
      </c>
      <c r="MY144" s="593">
        <v>107.62</v>
      </c>
      <c r="MZ144" s="593">
        <v>37.44</v>
      </c>
      <c r="NA144" s="593">
        <v>37.44</v>
      </c>
      <c r="NB144" s="593">
        <v>138.35</v>
      </c>
      <c r="NC144" s="593">
        <v>138.35</v>
      </c>
      <c r="ND144" s="593">
        <v>134.16</v>
      </c>
      <c r="NE144" s="593">
        <v>134.16</v>
      </c>
      <c r="NF144" s="604">
        <f t="shared" si="16"/>
        <v>136.255</v>
      </c>
      <c r="NG144" s="604">
        <f t="shared" si="16"/>
        <v>136.255</v>
      </c>
      <c r="NH144" s="593">
        <v>139.94999999999999</v>
      </c>
      <c r="NI144" s="593">
        <v>139.94999999999999</v>
      </c>
      <c r="NL144" s="593">
        <v>31.77</v>
      </c>
      <c r="NM144" s="593">
        <v>31.77</v>
      </c>
      <c r="NN144" s="593">
        <v>113.71</v>
      </c>
      <c r="NO144" s="593">
        <v>113.71</v>
      </c>
      <c r="NP144" s="593">
        <v>113.71</v>
      </c>
      <c r="NQ144" s="593">
        <v>113.71</v>
      </c>
      <c r="NR144" s="593">
        <v>112.54</v>
      </c>
      <c r="NS144" s="593">
        <v>112.54</v>
      </c>
      <c r="NT144" s="593">
        <v>114.32</v>
      </c>
      <c r="NU144" s="593">
        <v>114.32</v>
      </c>
      <c r="NX144" s="593">
        <v>72.14</v>
      </c>
      <c r="NY144" s="593">
        <v>72.14</v>
      </c>
      <c r="NZ144" s="593">
        <v>136.02000000000001</v>
      </c>
      <c r="OA144" s="593">
        <v>136.02000000000001</v>
      </c>
      <c r="OB144" s="593">
        <v>136.02000000000001</v>
      </c>
      <c r="OC144" s="593">
        <v>136.02000000000001</v>
      </c>
      <c r="OD144" s="593">
        <v>137.19999999999999</v>
      </c>
      <c r="OE144" s="593">
        <v>137.19999999999999</v>
      </c>
      <c r="OJ144" s="593">
        <v>51.6</v>
      </c>
      <c r="OK144" s="593">
        <v>51.6</v>
      </c>
      <c r="OL144" s="593">
        <v>120.64</v>
      </c>
      <c r="OM144" s="593">
        <v>120.64</v>
      </c>
      <c r="ON144" s="593">
        <v>120.64</v>
      </c>
      <c r="OO144" s="593">
        <v>120.64</v>
      </c>
      <c r="OP144" s="593">
        <v>89.4</v>
      </c>
      <c r="OQ144" s="593">
        <v>89.4</v>
      </c>
      <c r="OR144" s="593">
        <v>125.2</v>
      </c>
      <c r="OS144" s="593">
        <v>125.2</v>
      </c>
      <c r="OV144" s="593">
        <v>24.16</v>
      </c>
      <c r="OW144" s="593">
        <v>24.16</v>
      </c>
      <c r="OX144" s="593">
        <v>16.850000000000001</v>
      </c>
      <c r="OY144" s="593">
        <v>16.850000000000001</v>
      </c>
      <c r="OZ144" s="593">
        <v>16.399999999999999</v>
      </c>
      <c r="PA144" s="593">
        <v>16.399999999999999</v>
      </c>
      <c r="PB144" s="593">
        <v>16.13</v>
      </c>
      <c r="PC144" s="593">
        <v>16.13</v>
      </c>
      <c r="PD144" s="593">
        <v>106.52</v>
      </c>
      <c r="PE144" s="593">
        <v>106.52</v>
      </c>
      <c r="PH144" s="593">
        <v>27.45</v>
      </c>
      <c r="PI144" s="593">
        <v>27.45</v>
      </c>
      <c r="PJ144" s="593">
        <v>19.77</v>
      </c>
      <c r="PK144" s="593">
        <v>19.77</v>
      </c>
      <c r="PL144" s="593">
        <v>19.77</v>
      </c>
      <c r="PM144" s="593">
        <v>18.920000000000002</v>
      </c>
      <c r="PN144" s="593">
        <v>18.920000000000002</v>
      </c>
      <c r="PO144" s="593">
        <v>18.920000000000002</v>
      </c>
      <c r="PP144" s="593">
        <v>114.55</v>
      </c>
      <c r="PQ144" s="593">
        <v>114.55</v>
      </c>
      <c r="PT144" s="593">
        <v>19.18</v>
      </c>
      <c r="PU144" s="593">
        <v>19.18</v>
      </c>
      <c r="PV144" s="593">
        <v>10.53</v>
      </c>
      <c r="PW144" s="593">
        <v>10.53</v>
      </c>
      <c r="PX144" s="593">
        <v>11.63</v>
      </c>
      <c r="PY144" s="593">
        <v>11.63</v>
      </c>
      <c r="PZ144" s="593">
        <v>11.63</v>
      </c>
      <c r="QA144" s="593">
        <v>11.63</v>
      </c>
      <c r="QB144" s="593">
        <v>11.63</v>
      </c>
      <c r="QC144" s="593">
        <v>11.63</v>
      </c>
      <c r="QD144" s="593">
        <v>11.6</v>
      </c>
      <c r="QE144" s="593">
        <v>11.6</v>
      </c>
      <c r="QF144" s="593">
        <v>5.61</v>
      </c>
      <c r="QG144" s="593">
        <v>5.61</v>
      </c>
      <c r="QH144" s="593">
        <v>3.01</v>
      </c>
      <c r="QI144" s="593">
        <v>3.01</v>
      </c>
      <c r="QJ144" s="593">
        <v>3.3</v>
      </c>
      <c r="QK144" s="593">
        <v>3.3</v>
      </c>
      <c r="QL144" s="593">
        <v>3.3</v>
      </c>
      <c r="QM144" s="593">
        <v>3.3</v>
      </c>
      <c r="QN144" s="593">
        <v>3.3</v>
      </c>
      <c r="QO144" s="593">
        <v>3.3</v>
      </c>
      <c r="QP144" s="593">
        <v>3.33</v>
      </c>
      <c r="QQ144" s="593">
        <v>3.33</v>
      </c>
      <c r="QR144" s="593">
        <v>6.59</v>
      </c>
      <c r="QS144" s="593">
        <v>6.59</v>
      </c>
      <c r="QT144" s="593">
        <v>3.53</v>
      </c>
      <c r="QU144" s="593">
        <v>3.53</v>
      </c>
      <c r="QV144" s="593">
        <v>3.87</v>
      </c>
      <c r="QW144" s="593">
        <v>3.87</v>
      </c>
      <c r="QX144" s="593">
        <v>3.87</v>
      </c>
      <c r="QY144" s="593">
        <v>3.87</v>
      </c>
      <c r="QZ144" s="593">
        <v>3.87</v>
      </c>
      <c r="RA144" s="593">
        <v>3.87</v>
      </c>
      <c r="RB144" s="593">
        <v>3.9</v>
      </c>
      <c r="RC144" s="593">
        <v>3.9</v>
      </c>
      <c r="RD144" s="593">
        <v>10.27</v>
      </c>
      <c r="RE144" s="593">
        <v>10.27</v>
      </c>
      <c r="RF144" s="593">
        <v>5.49</v>
      </c>
      <c r="RG144" s="593">
        <v>5.49</v>
      </c>
      <c r="RH144" s="593">
        <v>6.05</v>
      </c>
      <c r="RI144" s="593">
        <v>6.05</v>
      </c>
      <c r="RJ144" s="593">
        <v>6.05</v>
      </c>
      <c r="RK144" s="593">
        <v>6.05</v>
      </c>
      <c r="RL144" s="593">
        <v>6.05</v>
      </c>
      <c r="RM144" s="593">
        <v>6.05</v>
      </c>
      <c r="RN144" s="593">
        <v>6.08</v>
      </c>
      <c r="RO144" s="593">
        <v>6.08</v>
      </c>
      <c r="RP144" s="593">
        <v>26.86</v>
      </c>
      <c r="RQ144" s="593">
        <v>26.86</v>
      </c>
      <c r="RR144" s="593">
        <v>15.17</v>
      </c>
      <c r="RS144" s="593">
        <v>15.17</v>
      </c>
      <c r="RT144" s="593">
        <v>16.77</v>
      </c>
      <c r="RU144" s="593">
        <v>16.77</v>
      </c>
      <c r="RV144" s="593">
        <v>16.77</v>
      </c>
      <c r="RW144" s="593">
        <v>16.77</v>
      </c>
      <c r="RX144" s="593">
        <v>16.77</v>
      </c>
      <c r="RY144" s="593">
        <v>16.77</v>
      </c>
      <c r="RZ144" s="593">
        <v>16.63</v>
      </c>
      <c r="SA144" s="593">
        <v>16.63</v>
      </c>
      <c r="SB144" s="593">
        <v>14.19</v>
      </c>
      <c r="SC144" s="593">
        <v>14.19</v>
      </c>
      <c r="SD144" s="593">
        <v>7.66</v>
      </c>
      <c r="SE144" s="593">
        <v>7.66</v>
      </c>
      <c r="SF144" s="593">
        <v>8.4499999999999993</v>
      </c>
      <c r="SG144" s="593">
        <v>8.4499999999999993</v>
      </c>
      <c r="SH144" s="593">
        <v>8.4499999999999993</v>
      </c>
      <c r="SI144" s="593">
        <v>8.4499999999999993</v>
      </c>
      <c r="SJ144" s="593">
        <v>8.4499999999999993</v>
      </c>
      <c r="SK144" s="593">
        <v>8.4499999999999993</v>
      </c>
      <c r="SL144" s="593">
        <v>8.4600000000000009</v>
      </c>
      <c r="SM144" s="593">
        <v>8.4600000000000009</v>
      </c>
      <c r="SN144" s="593">
        <v>11.96</v>
      </c>
      <c r="SO144" s="593">
        <v>11.96</v>
      </c>
      <c r="SZ144" s="593">
        <v>13.09</v>
      </c>
      <c r="TA144" s="593">
        <v>13.09</v>
      </c>
      <c r="TX144" s="593">
        <v>8.3800000000000008</v>
      </c>
      <c r="TY144" s="600">
        <v>8.3800000000000008</v>
      </c>
    </row>
    <row r="145" spans="1:545" s="593" customFormat="1" x14ac:dyDescent="0.15">
      <c r="A145" s="602">
        <v>29</v>
      </c>
      <c r="B145" s="603">
        <v>31.03</v>
      </c>
      <c r="C145" s="603">
        <v>31.03</v>
      </c>
      <c r="D145" s="603">
        <v>31.91</v>
      </c>
      <c r="E145" s="603">
        <v>31.91</v>
      </c>
      <c r="F145" s="603">
        <v>110.67</v>
      </c>
      <c r="G145" s="603">
        <v>110.67</v>
      </c>
      <c r="H145" s="603">
        <v>100.74</v>
      </c>
      <c r="I145" s="603">
        <v>100.74</v>
      </c>
      <c r="J145" s="603">
        <v>113.88</v>
      </c>
      <c r="K145" s="603">
        <v>113.88</v>
      </c>
      <c r="L145" s="603"/>
      <c r="M145" s="603"/>
      <c r="N145" s="603"/>
      <c r="O145" s="603"/>
      <c r="P145" s="603"/>
      <c r="Q145" s="603"/>
      <c r="R145" s="603"/>
      <c r="S145" s="603"/>
      <c r="T145" s="603"/>
      <c r="U145" s="603"/>
      <c r="V145" s="603"/>
      <c r="W145" s="603"/>
      <c r="X145" s="603"/>
      <c r="Y145" s="603"/>
      <c r="Z145" s="603">
        <v>6.29</v>
      </c>
      <c r="AA145" s="603"/>
      <c r="AB145" s="603"/>
      <c r="AC145" s="603"/>
      <c r="AD145" s="603"/>
      <c r="AE145" s="603"/>
      <c r="AF145" s="603"/>
      <c r="AG145" s="603"/>
      <c r="AH145" s="603"/>
      <c r="AI145" s="603"/>
      <c r="AJ145" s="603"/>
      <c r="AK145" s="603"/>
      <c r="AL145" s="603">
        <v>14.52</v>
      </c>
      <c r="AM145" s="603">
        <v>14.52</v>
      </c>
      <c r="AN145" s="603"/>
      <c r="AO145" s="603"/>
      <c r="AP145" s="603"/>
      <c r="AQ145" s="603"/>
      <c r="AR145" s="603"/>
      <c r="AS145" s="603"/>
      <c r="AT145" s="603"/>
      <c r="AU145" s="603"/>
      <c r="AV145" s="603"/>
      <c r="AW145" s="603"/>
      <c r="AX145" s="603">
        <v>16.54</v>
      </c>
      <c r="AY145" s="603">
        <v>16.54</v>
      </c>
      <c r="AZ145" s="603"/>
      <c r="BA145" s="603"/>
      <c r="BB145" s="603"/>
      <c r="BC145" s="603"/>
      <c r="BD145" s="603"/>
      <c r="BE145" s="603"/>
      <c r="BF145" s="603"/>
      <c r="BG145" s="603"/>
      <c r="BH145" s="603"/>
      <c r="BI145" s="603"/>
      <c r="BJ145" s="603">
        <v>8.9700000000000006</v>
      </c>
      <c r="BK145" s="603"/>
      <c r="BL145" s="603"/>
      <c r="BM145" s="603"/>
      <c r="BN145" s="603"/>
      <c r="BO145" s="603"/>
      <c r="BP145" s="603"/>
      <c r="BQ145" s="603"/>
      <c r="BR145" s="603"/>
      <c r="BS145" s="603"/>
      <c r="BT145" s="603"/>
      <c r="BU145" s="603"/>
      <c r="BV145" s="603">
        <v>2.57</v>
      </c>
      <c r="BW145" s="603"/>
      <c r="BX145" s="603"/>
      <c r="BY145" s="603"/>
      <c r="BZ145" s="603"/>
      <c r="CA145" s="603"/>
      <c r="CB145" s="603"/>
      <c r="CC145" s="603"/>
      <c r="CD145" s="603"/>
      <c r="CE145" s="603"/>
      <c r="CF145" s="603"/>
      <c r="CG145" s="603"/>
      <c r="CH145" s="603">
        <v>7.98</v>
      </c>
      <c r="CI145" s="603">
        <v>7.98</v>
      </c>
      <c r="CJ145" s="603"/>
      <c r="CK145" s="603"/>
      <c r="CL145" s="603"/>
      <c r="CM145" s="603"/>
      <c r="CN145" s="603"/>
      <c r="CO145" s="603"/>
      <c r="CP145" s="603"/>
      <c r="CQ145" s="603"/>
      <c r="CR145" s="603"/>
      <c r="CS145" s="603"/>
      <c r="CT145" s="603"/>
      <c r="CU145" s="603"/>
      <c r="CV145" s="603"/>
      <c r="CW145" s="603"/>
      <c r="CX145" s="603"/>
      <c r="CY145" s="603"/>
      <c r="CZ145" s="603"/>
      <c r="DA145" s="603"/>
      <c r="DB145" s="603"/>
      <c r="DC145" s="603"/>
      <c r="DD145" s="603"/>
      <c r="DE145" s="603"/>
      <c r="DF145" s="603">
        <v>96.88</v>
      </c>
      <c r="DG145" s="603">
        <v>96.88</v>
      </c>
      <c r="DH145" s="603">
        <v>98.04</v>
      </c>
      <c r="DI145" s="603">
        <v>96.89</v>
      </c>
      <c r="DJ145" s="603">
        <v>151.28</v>
      </c>
      <c r="DK145" s="603">
        <v>151.28</v>
      </c>
      <c r="DL145" s="603">
        <v>146.01</v>
      </c>
      <c r="DM145" s="603">
        <v>146.01</v>
      </c>
      <c r="DN145" s="603">
        <v>151.28</v>
      </c>
      <c r="DO145" s="603">
        <v>151.28</v>
      </c>
      <c r="DP145" s="603">
        <v>146.01</v>
      </c>
      <c r="DQ145" s="603">
        <v>151.28</v>
      </c>
      <c r="DR145" s="603">
        <v>151.28</v>
      </c>
      <c r="DS145" s="603">
        <v>151.28</v>
      </c>
      <c r="DT145" s="603">
        <v>146.01</v>
      </c>
      <c r="DU145" s="603">
        <v>146.01</v>
      </c>
      <c r="DV145" s="603">
        <v>171.24</v>
      </c>
      <c r="DW145" s="603">
        <v>166.4</v>
      </c>
      <c r="DX145" s="603">
        <v>171.24</v>
      </c>
      <c r="DY145" s="603">
        <v>171.24</v>
      </c>
      <c r="DZ145" s="603">
        <v>166.4</v>
      </c>
      <c r="EA145" s="603">
        <v>166.4</v>
      </c>
      <c r="EB145" s="603">
        <v>168.29</v>
      </c>
      <c r="EC145" s="603">
        <v>168.29</v>
      </c>
      <c r="ED145" s="603">
        <v>51.31</v>
      </c>
      <c r="EE145" s="603">
        <v>49.41</v>
      </c>
      <c r="EF145" s="603">
        <v>49.41</v>
      </c>
      <c r="EG145" s="603">
        <v>49.41</v>
      </c>
      <c r="EH145" s="603">
        <v>50.93</v>
      </c>
      <c r="EI145" s="603">
        <v>50.93</v>
      </c>
      <c r="EJ145" s="603">
        <v>133.85</v>
      </c>
      <c r="EK145" s="603">
        <v>133.85</v>
      </c>
      <c r="EL145" s="603">
        <v>133.85</v>
      </c>
      <c r="EM145" s="603">
        <v>137.87</v>
      </c>
      <c r="EN145" s="603">
        <v>133.63999999999999</v>
      </c>
      <c r="EO145" s="603">
        <v>133.63999999999999</v>
      </c>
      <c r="EP145" s="603">
        <v>133.84</v>
      </c>
      <c r="EQ145" s="603">
        <v>133.84</v>
      </c>
      <c r="ER145" s="603">
        <v>44.42</v>
      </c>
      <c r="ES145" s="603">
        <v>45.38</v>
      </c>
      <c r="ET145" s="603">
        <v>44.72</v>
      </c>
      <c r="EU145" s="603">
        <v>44.72</v>
      </c>
      <c r="EV145" s="603">
        <v>44.72</v>
      </c>
      <c r="EW145" s="603">
        <v>44.72</v>
      </c>
      <c r="EX145" s="603">
        <v>44.72</v>
      </c>
      <c r="EY145" s="603">
        <v>34.51</v>
      </c>
      <c r="EZ145" s="603">
        <v>106.62</v>
      </c>
      <c r="FA145" s="603">
        <v>106.62</v>
      </c>
      <c r="FB145" s="603">
        <v>106.62</v>
      </c>
      <c r="FC145" s="603">
        <v>106.62</v>
      </c>
      <c r="FD145" s="603">
        <v>24.83</v>
      </c>
      <c r="FE145" s="603">
        <v>24.83</v>
      </c>
      <c r="FF145" s="603">
        <v>24.83</v>
      </c>
      <c r="FG145" s="603">
        <v>24.83</v>
      </c>
      <c r="FH145" s="603">
        <v>24.83</v>
      </c>
      <c r="FI145" s="603">
        <v>24.83</v>
      </c>
      <c r="FJ145" s="603">
        <v>17.98</v>
      </c>
      <c r="FK145" s="603">
        <v>17.98</v>
      </c>
      <c r="FL145" s="593">
        <v>17.98</v>
      </c>
      <c r="FM145" s="593">
        <v>17.98</v>
      </c>
      <c r="FN145" s="593">
        <v>19.100000000000001</v>
      </c>
      <c r="FO145" s="593">
        <v>19.100000000000001</v>
      </c>
      <c r="FP145" s="593">
        <v>31.14</v>
      </c>
      <c r="FQ145" s="593">
        <v>31.14</v>
      </c>
      <c r="FR145" s="593">
        <v>31.14</v>
      </c>
      <c r="FS145" s="593">
        <v>31.14</v>
      </c>
      <c r="FT145" s="593">
        <v>113.7</v>
      </c>
      <c r="FU145" s="593">
        <v>113.7</v>
      </c>
      <c r="FV145" s="593">
        <v>113.7</v>
      </c>
      <c r="FW145" s="593">
        <v>113.7</v>
      </c>
      <c r="FX145" s="593">
        <v>113.7</v>
      </c>
      <c r="FY145" s="593">
        <v>113.7</v>
      </c>
      <c r="FZ145" s="593">
        <v>113.7</v>
      </c>
      <c r="GA145" s="593">
        <v>113.7</v>
      </c>
      <c r="GB145" s="593">
        <v>57.27</v>
      </c>
      <c r="GC145" s="593">
        <v>57.27</v>
      </c>
      <c r="GD145" s="593">
        <v>13.2</v>
      </c>
      <c r="GE145" s="593">
        <v>13.2</v>
      </c>
      <c r="GF145" s="593">
        <v>18.22</v>
      </c>
      <c r="GG145" s="593">
        <v>18.22</v>
      </c>
      <c r="GH145" s="593">
        <v>13.25</v>
      </c>
      <c r="GI145" s="593">
        <v>13.25</v>
      </c>
      <c r="GJ145" s="593">
        <v>13.08</v>
      </c>
      <c r="GK145" s="593">
        <v>13.08</v>
      </c>
      <c r="GL145" s="593">
        <v>13.08</v>
      </c>
      <c r="GM145" s="593">
        <v>13.08</v>
      </c>
      <c r="GN145" s="593">
        <v>6.43</v>
      </c>
      <c r="GO145" s="593">
        <v>6.43</v>
      </c>
      <c r="GP145" s="593">
        <v>4.28</v>
      </c>
      <c r="GQ145" s="593">
        <v>4.17</v>
      </c>
      <c r="GZ145" s="593">
        <v>37.53</v>
      </c>
      <c r="HA145" s="593">
        <v>37.53</v>
      </c>
      <c r="HB145" s="593">
        <v>111.02</v>
      </c>
      <c r="HC145" s="593">
        <v>111.02</v>
      </c>
      <c r="HD145" s="593">
        <v>111.02</v>
      </c>
      <c r="HE145" s="593">
        <v>111.02</v>
      </c>
      <c r="HF145" s="593">
        <v>131.06</v>
      </c>
      <c r="HG145" s="593">
        <v>131.06</v>
      </c>
      <c r="HH145" s="593">
        <v>131.06</v>
      </c>
      <c r="HI145" s="593">
        <v>131.06</v>
      </c>
      <c r="HJ145" s="593">
        <v>131.06</v>
      </c>
      <c r="HK145" s="593">
        <v>131.06</v>
      </c>
      <c r="HL145" s="593">
        <v>167.87</v>
      </c>
      <c r="HM145" s="593">
        <v>167.87</v>
      </c>
      <c r="HN145" s="593">
        <v>143.79</v>
      </c>
      <c r="HO145" s="593">
        <v>143.79</v>
      </c>
      <c r="HP145" s="593">
        <v>143.79</v>
      </c>
      <c r="HQ145" s="593">
        <v>143.79</v>
      </c>
      <c r="HR145" s="593">
        <v>152.32</v>
      </c>
      <c r="HS145" s="593">
        <v>152.32</v>
      </c>
      <c r="HT145" s="593">
        <v>152.32</v>
      </c>
      <c r="HU145" s="593">
        <v>152.32</v>
      </c>
      <c r="HX145" s="593">
        <v>34.1</v>
      </c>
      <c r="HY145" s="593">
        <v>34.1</v>
      </c>
      <c r="HZ145" s="593">
        <v>105.36</v>
      </c>
      <c r="IA145" s="593">
        <v>105.36</v>
      </c>
      <c r="IB145" s="593">
        <v>105.9</v>
      </c>
      <c r="IC145" s="593">
        <v>105.9</v>
      </c>
      <c r="ID145" s="593">
        <v>128</v>
      </c>
      <c r="IE145" s="593">
        <v>128</v>
      </c>
      <c r="IJ145" s="593">
        <v>89.04</v>
      </c>
      <c r="IK145" s="593">
        <v>89.04</v>
      </c>
      <c r="IL145" s="593">
        <v>184.51</v>
      </c>
      <c r="IM145" s="593">
        <v>184.51</v>
      </c>
      <c r="IN145" s="593">
        <v>217.34</v>
      </c>
      <c r="IO145" s="593">
        <v>217.34</v>
      </c>
      <c r="IP145" s="593">
        <v>217.34</v>
      </c>
      <c r="IQ145" s="593">
        <v>217.34</v>
      </c>
      <c r="IV145" s="593">
        <v>89.04</v>
      </c>
      <c r="IW145" s="593">
        <v>89.04</v>
      </c>
      <c r="IX145" s="593">
        <v>184.51</v>
      </c>
      <c r="IY145" s="593">
        <v>184.51</v>
      </c>
      <c r="IZ145" s="593">
        <v>217.34</v>
      </c>
      <c r="JA145" s="593">
        <v>217.34</v>
      </c>
      <c r="JB145" s="593">
        <v>217.34</v>
      </c>
      <c r="JC145" s="593">
        <v>217.34</v>
      </c>
      <c r="JH145" s="593">
        <v>79.040000000000006</v>
      </c>
      <c r="JI145" s="593">
        <v>79.040000000000006</v>
      </c>
      <c r="JJ145" s="593">
        <v>175.08</v>
      </c>
      <c r="JK145" s="593">
        <v>175.08</v>
      </c>
      <c r="JL145" s="593">
        <v>175.08</v>
      </c>
      <c r="JM145" s="593">
        <v>175.08</v>
      </c>
      <c r="JN145" s="593">
        <v>206.32</v>
      </c>
      <c r="JO145" s="593">
        <v>206.32</v>
      </c>
      <c r="JP145" s="593">
        <v>206.32</v>
      </c>
      <c r="JQ145" s="593">
        <v>206.32</v>
      </c>
      <c r="JT145" s="593">
        <v>20.92</v>
      </c>
      <c r="JU145" s="593">
        <v>20.92</v>
      </c>
      <c r="JV145" s="593">
        <v>20.92</v>
      </c>
      <c r="JW145" s="593">
        <v>20.92</v>
      </c>
      <c r="JX145" s="593">
        <v>20.92</v>
      </c>
      <c r="JY145" s="593">
        <v>20.92</v>
      </c>
      <c r="KF145" s="593">
        <v>9.3800000000000008</v>
      </c>
      <c r="KG145" s="593">
        <v>9.3800000000000008</v>
      </c>
      <c r="KH145" s="593">
        <v>8.15</v>
      </c>
      <c r="KI145" s="593">
        <v>8.15</v>
      </c>
      <c r="KJ145" s="593">
        <v>8.15</v>
      </c>
      <c r="KK145" s="593">
        <v>8.15</v>
      </c>
      <c r="KR145" s="593">
        <v>21.74</v>
      </c>
      <c r="KS145" s="593">
        <v>21.74</v>
      </c>
      <c r="KT145" s="593">
        <v>21.74</v>
      </c>
      <c r="KU145" s="593">
        <v>21.74</v>
      </c>
      <c r="KV145" s="593">
        <v>95.03</v>
      </c>
      <c r="KW145" s="593">
        <v>95.03</v>
      </c>
      <c r="LD145" s="593">
        <v>8.82</v>
      </c>
      <c r="LE145" s="593">
        <v>8.82</v>
      </c>
      <c r="LF145" s="593">
        <v>8.82</v>
      </c>
      <c r="LG145" s="593">
        <v>8.82</v>
      </c>
      <c r="LH145" s="593">
        <v>1.44</v>
      </c>
      <c r="LI145" s="593">
        <v>1.44</v>
      </c>
      <c r="LP145" s="593">
        <v>10.36</v>
      </c>
      <c r="LQ145" s="593">
        <v>10.36</v>
      </c>
      <c r="LR145" s="593">
        <v>10.36</v>
      </c>
      <c r="LS145" s="593">
        <v>10.36</v>
      </c>
      <c r="LT145" s="593">
        <v>6.74</v>
      </c>
      <c r="LU145" s="593">
        <v>6.74</v>
      </c>
      <c r="MB145" s="593">
        <v>10.14</v>
      </c>
      <c r="MC145" s="593">
        <v>10.47</v>
      </c>
      <c r="MD145" s="593">
        <v>6.37</v>
      </c>
      <c r="ME145" s="593">
        <v>6.37</v>
      </c>
      <c r="MF145" s="593">
        <v>6.32</v>
      </c>
      <c r="MG145" s="593">
        <v>6.32</v>
      </c>
      <c r="MH145" s="593">
        <v>7.14</v>
      </c>
      <c r="MI145" s="593">
        <v>7.14</v>
      </c>
      <c r="MJ145" s="593">
        <v>6.58</v>
      </c>
      <c r="MK145" s="593">
        <v>6.58</v>
      </c>
      <c r="ML145" s="593">
        <v>6.77</v>
      </c>
      <c r="MM145" s="593">
        <v>6.9</v>
      </c>
      <c r="MN145" s="593">
        <v>23.85</v>
      </c>
      <c r="MO145" s="593">
        <v>23.85</v>
      </c>
      <c r="MP145" s="593">
        <v>16.53</v>
      </c>
      <c r="MQ145" s="593">
        <v>16.53</v>
      </c>
      <c r="MR145" s="593">
        <v>18.3</v>
      </c>
      <c r="MS145" s="593">
        <v>18.3</v>
      </c>
      <c r="MT145" s="593">
        <v>111.33</v>
      </c>
      <c r="MU145" s="593">
        <v>111.33</v>
      </c>
      <c r="MV145" s="593">
        <v>111.33</v>
      </c>
      <c r="MW145" s="593">
        <v>111.33</v>
      </c>
      <c r="MX145" s="593">
        <v>111.33</v>
      </c>
      <c r="MY145" s="593">
        <v>111.33</v>
      </c>
      <c r="MZ145" s="593">
        <v>38.36</v>
      </c>
      <c r="NA145" s="593">
        <v>38.36</v>
      </c>
      <c r="NB145" s="593">
        <v>143.1</v>
      </c>
      <c r="NC145" s="593">
        <v>143.1</v>
      </c>
      <c r="ND145" s="593">
        <v>138.85</v>
      </c>
      <c r="NE145" s="593">
        <v>138.85</v>
      </c>
      <c r="NF145" s="604">
        <f t="shared" si="16"/>
        <v>140.97499999999999</v>
      </c>
      <c r="NG145" s="604">
        <f t="shared" si="16"/>
        <v>140.97499999999999</v>
      </c>
      <c r="NH145" s="593">
        <v>144.59</v>
      </c>
      <c r="NI145" s="593">
        <v>144.59</v>
      </c>
      <c r="NL145" s="593">
        <v>32.590000000000003</v>
      </c>
      <c r="NM145" s="593">
        <v>32.590000000000003</v>
      </c>
      <c r="NN145" s="593">
        <v>117.87</v>
      </c>
      <c r="NO145" s="593">
        <v>117.87</v>
      </c>
      <c r="NP145" s="593">
        <v>117.87</v>
      </c>
      <c r="NQ145" s="593">
        <v>117.87</v>
      </c>
      <c r="NR145" s="593">
        <v>116.72</v>
      </c>
      <c r="NS145" s="593">
        <v>116.72</v>
      </c>
      <c r="NT145" s="593">
        <v>118.48</v>
      </c>
      <c r="NU145" s="593">
        <v>118.48</v>
      </c>
      <c r="NX145" s="593">
        <v>73.83</v>
      </c>
      <c r="NY145" s="593">
        <v>73.83</v>
      </c>
      <c r="NZ145" s="593">
        <v>139.63</v>
      </c>
      <c r="OA145" s="593">
        <v>139.63</v>
      </c>
      <c r="OB145" s="593">
        <v>139.63</v>
      </c>
      <c r="OC145" s="593">
        <v>139.63</v>
      </c>
      <c r="OD145" s="593">
        <v>140.79</v>
      </c>
      <c r="OE145" s="593">
        <v>140.79</v>
      </c>
      <c r="OJ145" s="593">
        <v>52.82</v>
      </c>
      <c r="OK145" s="593">
        <v>52.82</v>
      </c>
      <c r="OL145" s="593">
        <v>123.16</v>
      </c>
      <c r="OM145" s="593">
        <v>123.16</v>
      </c>
      <c r="ON145" s="593">
        <v>123.16</v>
      </c>
      <c r="OO145" s="593">
        <v>123.16</v>
      </c>
      <c r="OP145" s="593">
        <v>93.36</v>
      </c>
      <c r="OQ145" s="593">
        <v>93.36</v>
      </c>
      <c r="OR145" s="593">
        <v>129.11000000000001</v>
      </c>
      <c r="OS145" s="593">
        <v>129.11000000000001</v>
      </c>
      <c r="OV145" s="593">
        <v>24.76</v>
      </c>
      <c r="OW145" s="593">
        <v>24.76</v>
      </c>
      <c r="OX145" s="593">
        <v>17.47</v>
      </c>
      <c r="OY145" s="593">
        <v>17.47</v>
      </c>
      <c r="OZ145" s="593">
        <v>17.02</v>
      </c>
      <c r="PA145" s="593">
        <v>17.02</v>
      </c>
      <c r="PB145" s="593">
        <v>16.73</v>
      </c>
      <c r="PC145" s="593">
        <v>16.73</v>
      </c>
      <c r="PD145" s="593">
        <v>110.35</v>
      </c>
      <c r="PE145" s="593">
        <v>110.35</v>
      </c>
      <c r="PH145" s="593">
        <v>28.11</v>
      </c>
      <c r="PI145" s="593">
        <v>28.11</v>
      </c>
      <c r="PJ145" s="593">
        <v>20.43</v>
      </c>
      <c r="PK145" s="593">
        <v>20.43</v>
      </c>
      <c r="PL145" s="593">
        <v>20.43</v>
      </c>
      <c r="PM145" s="593">
        <v>19.559999999999999</v>
      </c>
      <c r="PN145" s="593">
        <v>19.559999999999999</v>
      </c>
      <c r="PO145" s="593">
        <v>19.559999999999999</v>
      </c>
      <c r="PP145" s="593">
        <v>118.21</v>
      </c>
      <c r="PQ145" s="593">
        <v>118.21</v>
      </c>
      <c r="PT145" s="593">
        <v>19.61</v>
      </c>
      <c r="PU145" s="593">
        <v>19.61</v>
      </c>
      <c r="PV145" s="593">
        <v>10.97</v>
      </c>
      <c r="PW145" s="593">
        <v>10.97</v>
      </c>
      <c r="PX145" s="593">
        <v>12.06</v>
      </c>
      <c r="PY145" s="593">
        <v>12.06</v>
      </c>
      <c r="PZ145" s="593">
        <v>12.06</v>
      </c>
      <c r="QA145" s="593">
        <v>12.06</v>
      </c>
      <c r="QB145" s="593">
        <v>12.06</v>
      </c>
      <c r="QC145" s="593">
        <v>12.06</v>
      </c>
      <c r="QD145" s="593">
        <v>12.04</v>
      </c>
      <c r="QE145" s="593">
        <v>12.04</v>
      </c>
      <c r="QF145" s="593">
        <v>5.73</v>
      </c>
      <c r="QG145" s="593">
        <v>5.73</v>
      </c>
      <c r="QH145" s="593">
        <v>3.14</v>
      </c>
      <c r="QI145" s="593">
        <v>3.14</v>
      </c>
      <c r="QJ145" s="593">
        <v>3.43</v>
      </c>
      <c r="QK145" s="593">
        <v>3.43</v>
      </c>
      <c r="QL145" s="593">
        <v>3.43</v>
      </c>
      <c r="QM145" s="593">
        <v>3.43</v>
      </c>
      <c r="QN145" s="593">
        <v>3.43</v>
      </c>
      <c r="QO145" s="593">
        <v>3.43</v>
      </c>
      <c r="QP145" s="593">
        <v>3.46</v>
      </c>
      <c r="QQ145" s="593">
        <v>3.46</v>
      </c>
      <c r="QR145" s="593">
        <v>6.73</v>
      </c>
      <c r="QS145" s="593">
        <v>6.73</v>
      </c>
      <c r="QT145" s="593">
        <v>3.67</v>
      </c>
      <c r="QU145" s="593">
        <v>3.67</v>
      </c>
      <c r="QV145" s="593">
        <v>4.0199999999999996</v>
      </c>
      <c r="QW145" s="593">
        <v>4.0199999999999996</v>
      </c>
      <c r="QX145" s="593">
        <v>4.0199999999999996</v>
      </c>
      <c r="QY145" s="593">
        <v>4.0199999999999996</v>
      </c>
      <c r="QZ145" s="593">
        <v>4.0199999999999996</v>
      </c>
      <c r="RA145" s="593">
        <v>4.0199999999999996</v>
      </c>
      <c r="RB145" s="593">
        <v>4.05</v>
      </c>
      <c r="RC145" s="593">
        <v>4.05</v>
      </c>
      <c r="RD145" s="593">
        <v>10.5</v>
      </c>
      <c r="RE145" s="593">
        <v>10.5</v>
      </c>
      <c r="RF145" s="593">
        <v>5.73</v>
      </c>
      <c r="RG145" s="593">
        <v>5.73</v>
      </c>
      <c r="RH145" s="593">
        <v>6.28</v>
      </c>
      <c r="RI145" s="593">
        <v>6.28</v>
      </c>
      <c r="RJ145" s="593">
        <v>6.28</v>
      </c>
      <c r="RK145" s="593">
        <v>6.28</v>
      </c>
      <c r="RL145" s="593">
        <v>6.28</v>
      </c>
      <c r="RM145" s="593">
        <v>6.28</v>
      </c>
      <c r="RN145" s="593">
        <v>6.31</v>
      </c>
      <c r="RO145" s="593">
        <v>6.31</v>
      </c>
      <c r="RP145" s="593">
        <v>27.46</v>
      </c>
      <c r="RQ145" s="593">
        <v>27.46</v>
      </c>
      <c r="RR145" s="593">
        <v>15.8</v>
      </c>
      <c r="RS145" s="593">
        <v>15.8</v>
      </c>
      <c r="RT145" s="593">
        <v>17.38</v>
      </c>
      <c r="RU145" s="593">
        <v>17.38</v>
      </c>
      <c r="RV145" s="593">
        <v>17.38</v>
      </c>
      <c r="RW145" s="593">
        <v>17.38</v>
      </c>
      <c r="RX145" s="593">
        <v>17.38</v>
      </c>
      <c r="RY145" s="593">
        <v>17.38</v>
      </c>
      <c r="RZ145" s="593">
        <v>17.260000000000002</v>
      </c>
      <c r="SA145" s="593">
        <v>17.260000000000002</v>
      </c>
      <c r="SB145" s="593">
        <v>14.51</v>
      </c>
      <c r="SC145" s="593">
        <v>14.51</v>
      </c>
      <c r="SD145" s="593">
        <v>7.99</v>
      </c>
      <c r="SE145" s="593">
        <v>7.99</v>
      </c>
      <c r="SF145" s="593">
        <v>8.77</v>
      </c>
      <c r="SG145" s="593">
        <v>8.77</v>
      </c>
      <c r="SH145" s="593">
        <v>8.77</v>
      </c>
      <c r="SI145" s="593">
        <v>8.77</v>
      </c>
      <c r="SJ145" s="593">
        <v>8.77</v>
      </c>
      <c r="SK145" s="593">
        <v>8.77</v>
      </c>
      <c r="SL145" s="593">
        <v>8.7899999999999991</v>
      </c>
      <c r="SM145" s="593">
        <v>8.7899999999999991</v>
      </c>
      <c r="SN145" s="593">
        <v>12.22</v>
      </c>
      <c r="SO145" s="593">
        <v>12.22</v>
      </c>
      <c r="SZ145" s="593">
        <v>13.38</v>
      </c>
      <c r="TA145" s="593">
        <v>13.38</v>
      </c>
      <c r="TX145" s="593">
        <v>8.57</v>
      </c>
      <c r="TY145" s="600">
        <v>8.57</v>
      </c>
    </row>
    <row r="146" spans="1:545" s="593" customFormat="1" x14ac:dyDescent="0.15">
      <c r="A146" s="602">
        <v>30</v>
      </c>
      <c r="B146" s="603">
        <v>31.69</v>
      </c>
      <c r="C146" s="603">
        <v>31.69</v>
      </c>
      <c r="D146" s="603">
        <v>32.520000000000003</v>
      </c>
      <c r="E146" s="603">
        <v>32.520000000000003</v>
      </c>
      <c r="F146" s="603">
        <v>113.47</v>
      </c>
      <c r="G146" s="603">
        <v>113.47</v>
      </c>
      <c r="H146" s="603">
        <v>103.5</v>
      </c>
      <c r="I146" s="603">
        <v>103.5</v>
      </c>
      <c r="J146" s="603">
        <v>116.31</v>
      </c>
      <c r="K146" s="603">
        <v>116.31</v>
      </c>
      <c r="L146" s="603"/>
      <c r="M146" s="603"/>
      <c r="N146" s="603"/>
      <c r="O146" s="603"/>
      <c r="P146" s="603"/>
      <c r="Q146" s="603"/>
      <c r="R146" s="603"/>
      <c r="S146" s="603"/>
      <c r="T146" s="603"/>
      <c r="U146" s="603"/>
      <c r="V146" s="603"/>
      <c r="W146" s="603"/>
      <c r="X146" s="603"/>
      <c r="Y146" s="603"/>
      <c r="Z146" s="603">
        <v>6.42</v>
      </c>
      <c r="AA146" s="603"/>
      <c r="AB146" s="603"/>
      <c r="AC146" s="603"/>
      <c r="AD146" s="603"/>
      <c r="AE146" s="603"/>
      <c r="AF146" s="603"/>
      <c r="AG146" s="603"/>
      <c r="AH146" s="603"/>
      <c r="AI146" s="603"/>
      <c r="AJ146" s="603"/>
      <c r="AK146" s="603"/>
      <c r="AL146" s="603">
        <v>14.82</v>
      </c>
      <c r="AM146" s="603">
        <v>14.82</v>
      </c>
      <c r="AN146" s="603"/>
      <c r="AO146" s="603"/>
      <c r="AP146" s="603"/>
      <c r="AQ146" s="603"/>
      <c r="AR146" s="603"/>
      <c r="AS146" s="603"/>
      <c r="AT146" s="603"/>
      <c r="AU146" s="603"/>
      <c r="AV146" s="603"/>
      <c r="AW146" s="603"/>
      <c r="AX146" s="603">
        <v>16.89</v>
      </c>
      <c r="AY146" s="603">
        <v>16.89</v>
      </c>
      <c r="AZ146" s="603"/>
      <c r="BA146" s="603"/>
      <c r="BB146" s="603"/>
      <c r="BC146" s="603"/>
      <c r="BD146" s="603"/>
      <c r="BE146" s="603"/>
      <c r="BF146" s="603"/>
      <c r="BG146" s="603"/>
      <c r="BH146" s="603"/>
      <c r="BI146" s="603"/>
      <c r="BJ146" s="603">
        <v>9.16</v>
      </c>
      <c r="BK146" s="603"/>
      <c r="BL146" s="603"/>
      <c r="BM146" s="603"/>
      <c r="BN146" s="603"/>
      <c r="BO146" s="603"/>
      <c r="BP146" s="603"/>
      <c r="BQ146" s="603"/>
      <c r="BR146" s="603"/>
      <c r="BS146" s="603"/>
      <c r="BT146" s="603"/>
      <c r="BU146" s="603"/>
      <c r="BV146" s="603">
        <v>2.62</v>
      </c>
      <c r="BW146" s="603"/>
      <c r="BX146" s="603"/>
      <c r="BY146" s="603"/>
      <c r="BZ146" s="603"/>
      <c r="CA146" s="603"/>
      <c r="CB146" s="603"/>
      <c r="CC146" s="603"/>
      <c r="CD146" s="603"/>
      <c r="CE146" s="603"/>
      <c r="CF146" s="603"/>
      <c r="CG146" s="603"/>
      <c r="CH146" s="603">
        <v>8.15</v>
      </c>
      <c r="CI146" s="603">
        <v>8.15</v>
      </c>
      <c r="CJ146" s="603"/>
      <c r="CK146" s="603"/>
      <c r="CL146" s="603"/>
      <c r="CM146" s="603"/>
      <c r="CN146" s="603"/>
      <c r="CO146" s="603"/>
      <c r="CP146" s="603"/>
      <c r="CQ146" s="603"/>
      <c r="CR146" s="603"/>
      <c r="CS146" s="603"/>
      <c r="CT146" s="603"/>
      <c r="CU146" s="603"/>
      <c r="CV146" s="603"/>
      <c r="CW146" s="603"/>
      <c r="CX146" s="603"/>
      <c r="CY146" s="603"/>
      <c r="CZ146" s="603"/>
      <c r="DA146" s="603"/>
      <c r="DB146" s="603"/>
      <c r="DC146" s="603"/>
      <c r="DD146" s="603"/>
      <c r="DE146" s="603"/>
      <c r="DF146" s="603">
        <v>98.94</v>
      </c>
      <c r="DG146" s="603">
        <v>98.94</v>
      </c>
      <c r="DH146" s="603">
        <v>100.01</v>
      </c>
      <c r="DI146" s="603">
        <v>98.95</v>
      </c>
      <c r="DJ146" s="603">
        <v>155.9</v>
      </c>
      <c r="DK146" s="603">
        <v>155.9</v>
      </c>
      <c r="DL146" s="603">
        <v>150.47</v>
      </c>
      <c r="DM146" s="603">
        <v>150.47</v>
      </c>
      <c r="DN146" s="603">
        <v>155.9</v>
      </c>
      <c r="DO146" s="603">
        <v>155.9</v>
      </c>
      <c r="DP146" s="603">
        <v>150.47</v>
      </c>
      <c r="DQ146" s="603">
        <v>155.9</v>
      </c>
      <c r="DR146" s="603">
        <v>155.9</v>
      </c>
      <c r="DS146" s="603">
        <v>155.9</v>
      </c>
      <c r="DT146" s="603">
        <v>150.47</v>
      </c>
      <c r="DU146" s="603">
        <v>150.47</v>
      </c>
      <c r="DV146" s="603">
        <v>175.77</v>
      </c>
      <c r="DW146" s="603">
        <v>170.8</v>
      </c>
      <c r="DX146" s="603">
        <v>175.77</v>
      </c>
      <c r="DY146" s="603">
        <v>175.77</v>
      </c>
      <c r="DZ146" s="603">
        <v>170.8</v>
      </c>
      <c r="EA146" s="603">
        <v>170.8</v>
      </c>
      <c r="EB146" s="603">
        <v>172.61</v>
      </c>
      <c r="EC146" s="603">
        <v>172.61</v>
      </c>
      <c r="ED146" s="603">
        <v>52.4</v>
      </c>
      <c r="EE146" s="603">
        <v>50.46</v>
      </c>
      <c r="EF146" s="603">
        <v>50.46</v>
      </c>
      <c r="EG146" s="603">
        <v>50.46</v>
      </c>
      <c r="EH146" s="603">
        <v>51.91</v>
      </c>
      <c r="EI146" s="603">
        <v>51.91</v>
      </c>
      <c r="EJ146" s="603">
        <v>137.43</v>
      </c>
      <c r="EK146" s="603">
        <v>137.43</v>
      </c>
      <c r="EL146" s="603">
        <v>137.43</v>
      </c>
      <c r="EM146" s="603">
        <v>141.5</v>
      </c>
      <c r="EN146" s="603">
        <v>137.27000000000001</v>
      </c>
      <c r="EO146" s="603">
        <v>137.27000000000001</v>
      </c>
      <c r="EP146" s="603">
        <v>137.47</v>
      </c>
      <c r="EQ146" s="603">
        <v>137.47</v>
      </c>
      <c r="ER146" s="603">
        <v>45.36</v>
      </c>
      <c r="ES146" s="603">
        <v>46.28</v>
      </c>
      <c r="ET146" s="603">
        <v>45.63</v>
      </c>
      <c r="EU146" s="603">
        <v>45.63</v>
      </c>
      <c r="EV146" s="603">
        <v>45.63</v>
      </c>
      <c r="EW146" s="603">
        <v>45.63</v>
      </c>
      <c r="EX146" s="603">
        <v>45.63</v>
      </c>
      <c r="EY146" s="603">
        <v>35.53</v>
      </c>
      <c r="EZ146" s="603">
        <v>109.81</v>
      </c>
      <c r="FA146" s="603">
        <v>109.81</v>
      </c>
      <c r="FB146" s="603">
        <v>109.81</v>
      </c>
      <c r="FC146" s="603">
        <v>109.81</v>
      </c>
      <c r="FD146" s="603">
        <v>25.35</v>
      </c>
      <c r="FE146" s="603">
        <v>25.35</v>
      </c>
      <c r="FF146" s="603">
        <v>25.35</v>
      </c>
      <c r="FG146" s="603">
        <v>25.35</v>
      </c>
      <c r="FH146" s="603">
        <v>25.35</v>
      </c>
      <c r="FI146" s="603">
        <v>25.35</v>
      </c>
      <c r="FJ146" s="603">
        <v>18.55</v>
      </c>
      <c r="FK146" s="603">
        <v>18.55</v>
      </c>
      <c r="FL146" s="593">
        <v>18.55</v>
      </c>
      <c r="FM146" s="593">
        <v>18.55</v>
      </c>
      <c r="FN146" s="593">
        <v>19.63</v>
      </c>
      <c r="FO146" s="593">
        <v>19.63</v>
      </c>
      <c r="FP146" s="593">
        <v>31.8</v>
      </c>
      <c r="FQ146" s="593">
        <v>31.8</v>
      </c>
      <c r="FR146" s="593">
        <v>31.8</v>
      </c>
      <c r="FS146" s="593">
        <v>31.8</v>
      </c>
      <c r="FT146" s="593">
        <v>116.87</v>
      </c>
      <c r="FU146" s="593">
        <v>116.87</v>
      </c>
      <c r="FV146" s="593">
        <v>116.87</v>
      </c>
      <c r="FW146" s="593">
        <v>116.87</v>
      </c>
      <c r="FX146" s="593">
        <v>116.87</v>
      </c>
      <c r="FY146" s="593">
        <v>116.87</v>
      </c>
      <c r="FZ146" s="593">
        <v>116.87</v>
      </c>
      <c r="GA146" s="593">
        <v>116.87</v>
      </c>
      <c r="GB146" s="593">
        <v>58.87</v>
      </c>
      <c r="GC146" s="593">
        <v>58.87</v>
      </c>
      <c r="GD146" s="593">
        <v>13.63</v>
      </c>
      <c r="GE146" s="593">
        <v>13.63</v>
      </c>
      <c r="GF146" s="593">
        <v>18.61</v>
      </c>
      <c r="GG146" s="593">
        <v>18.61</v>
      </c>
      <c r="GH146" s="593">
        <v>13.68</v>
      </c>
      <c r="GI146" s="593">
        <v>13.68</v>
      </c>
      <c r="GJ146" s="593">
        <v>13.52</v>
      </c>
      <c r="GK146" s="593">
        <v>13.52</v>
      </c>
      <c r="GL146" s="593">
        <v>13.52</v>
      </c>
      <c r="GM146" s="593">
        <v>13.52</v>
      </c>
      <c r="GN146" s="593">
        <v>6.56</v>
      </c>
      <c r="GO146" s="593">
        <v>6.56</v>
      </c>
      <c r="GP146" s="593">
        <v>4.43</v>
      </c>
      <c r="GQ146" s="593">
        <v>4.3099999999999996</v>
      </c>
      <c r="GZ146" s="593">
        <v>38.32</v>
      </c>
      <c r="HA146" s="593">
        <v>38.32</v>
      </c>
      <c r="HB146" s="593">
        <v>113.69</v>
      </c>
      <c r="HC146" s="593">
        <v>113.69</v>
      </c>
      <c r="HD146" s="593">
        <v>113.69</v>
      </c>
      <c r="HE146" s="593">
        <v>113.69</v>
      </c>
      <c r="HF146" s="593">
        <v>134.87</v>
      </c>
      <c r="HG146" s="593">
        <v>134.87</v>
      </c>
      <c r="HH146" s="593">
        <v>134.87</v>
      </c>
      <c r="HI146" s="593">
        <v>134.87</v>
      </c>
      <c r="HJ146" s="593">
        <v>134.87</v>
      </c>
      <c r="HK146" s="593">
        <v>134.87</v>
      </c>
      <c r="HL146" s="593">
        <v>172.44</v>
      </c>
      <c r="HM146" s="593">
        <v>172.44</v>
      </c>
      <c r="HN146" s="593">
        <v>148.08000000000001</v>
      </c>
      <c r="HO146" s="593">
        <v>148.08000000000001</v>
      </c>
      <c r="HP146" s="593">
        <v>148.08000000000001</v>
      </c>
      <c r="HQ146" s="593">
        <v>148.08000000000001</v>
      </c>
      <c r="HR146" s="593">
        <v>156.54</v>
      </c>
      <c r="HS146" s="593">
        <v>156.54</v>
      </c>
      <c r="HT146" s="593">
        <v>156.54</v>
      </c>
      <c r="HU146" s="593">
        <v>156.54</v>
      </c>
      <c r="HX146" s="593">
        <v>34.82</v>
      </c>
      <c r="HY146" s="593">
        <v>34.82</v>
      </c>
      <c r="HZ146" s="593">
        <v>107.95</v>
      </c>
      <c r="IA146" s="593">
        <v>107.95</v>
      </c>
      <c r="IB146" s="593">
        <v>108.58</v>
      </c>
      <c r="IC146" s="593">
        <v>108.58</v>
      </c>
      <c r="ID146" s="593">
        <v>131.79</v>
      </c>
      <c r="IE146" s="593">
        <v>131.79</v>
      </c>
      <c r="IJ146" s="593">
        <v>90.6</v>
      </c>
      <c r="IK146" s="593">
        <v>90.6</v>
      </c>
      <c r="IL146" s="593">
        <v>187.62</v>
      </c>
      <c r="IM146" s="593">
        <v>187.62</v>
      </c>
      <c r="IN146" s="593">
        <v>222.05</v>
      </c>
      <c r="IO146" s="593">
        <v>222.05</v>
      </c>
      <c r="IP146" s="593">
        <v>222.05</v>
      </c>
      <c r="IQ146" s="593">
        <v>222.05</v>
      </c>
      <c r="IV146" s="593">
        <v>90.6</v>
      </c>
      <c r="IW146" s="593">
        <v>90.6</v>
      </c>
      <c r="IX146" s="593">
        <v>187.62</v>
      </c>
      <c r="IY146" s="593">
        <v>187.62</v>
      </c>
      <c r="IZ146" s="593">
        <v>222.05</v>
      </c>
      <c r="JA146" s="593">
        <v>222.05</v>
      </c>
      <c r="JB146" s="593">
        <v>222.05</v>
      </c>
      <c r="JC146" s="593">
        <v>222.05</v>
      </c>
      <c r="JH146" s="593">
        <v>80.72</v>
      </c>
      <c r="JI146" s="593">
        <v>80.72</v>
      </c>
      <c r="JJ146" s="593">
        <v>178.2</v>
      </c>
      <c r="JK146" s="593">
        <v>178.2</v>
      </c>
      <c r="JL146" s="593">
        <v>178.2</v>
      </c>
      <c r="JM146" s="593">
        <v>178.2</v>
      </c>
      <c r="JN146" s="593">
        <v>211</v>
      </c>
      <c r="JO146" s="593">
        <v>211</v>
      </c>
      <c r="JP146" s="593">
        <v>211</v>
      </c>
      <c r="JQ146" s="593">
        <v>211</v>
      </c>
      <c r="JT146" s="593">
        <v>21.36</v>
      </c>
      <c r="JU146" s="593">
        <v>21.36</v>
      </c>
      <c r="JV146" s="593">
        <v>21.36</v>
      </c>
      <c r="JW146" s="593">
        <v>21.36</v>
      </c>
      <c r="JX146" s="593">
        <v>21.36</v>
      </c>
      <c r="JY146" s="593">
        <v>21.36</v>
      </c>
      <c r="KF146" s="593">
        <v>9.58</v>
      </c>
      <c r="KG146" s="593">
        <v>9.58</v>
      </c>
      <c r="KH146" s="593">
        <v>8.3699999999999992</v>
      </c>
      <c r="KI146" s="593">
        <v>8.3699999999999992</v>
      </c>
      <c r="KJ146" s="593">
        <v>8.3699999999999992</v>
      </c>
      <c r="KK146" s="593">
        <v>8.3699999999999992</v>
      </c>
      <c r="KR146" s="593">
        <v>22.2</v>
      </c>
      <c r="KS146" s="593">
        <v>22.2</v>
      </c>
      <c r="KT146" s="593">
        <v>22.2</v>
      </c>
      <c r="KU146" s="593">
        <v>22.2</v>
      </c>
      <c r="KV146" s="593">
        <v>98.05</v>
      </c>
      <c r="KW146" s="593">
        <v>98.05</v>
      </c>
      <c r="LD146" s="593">
        <v>9.09</v>
      </c>
      <c r="LE146" s="593">
        <v>9.09</v>
      </c>
      <c r="LF146" s="593">
        <v>9.09</v>
      </c>
      <c r="LG146" s="593">
        <v>9.09</v>
      </c>
      <c r="LH146" s="593">
        <v>1.49</v>
      </c>
      <c r="LI146" s="593">
        <v>1.49</v>
      </c>
      <c r="LP146" s="593">
        <v>10.57</v>
      </c>
      <c r="LQ146" s="593">
        <v>10.57</v>
      </c>
      <c r="LR146" s="593">
        <v>10.57</v>
      </c>
      <c r="LS146" s="593">
        <v>10.57</v>
      </c>
      <c r="LT146" s="593">
        <v>6.97</v>
      </c>
      <c r="LU146" s="593">
        <v>6.97</v>
      </c>
      <c r="MB146" s="593">
        <v>10.29</v>
      </c>
      <c r="MC146" s="593">
        <v>10.61</v>
      </c>
      <c r="MD146" s="593">
        <v>6.53</v>
      </c>
      <c r="ME146" s="593">
        <v>6.53</v>
      </c>
      <c r="MF146" s="593">
        <v>6.48</v>
      </c>
      <c r="MG146" s="593">
        <v>6.48</v>
      </c>
      <c r="MH146" s="593">
        <v>7.3</v>
      </c>
      <c r="MI146" s="593">
        <v>7.3</v>
      </c>
      <c r="MJ146" s="593">
        <v>6.74</v>
      </c>
      <c r="MK146" s="593">
        <v>6.74</v>
      </c>
      <c r="ML146" s="593">
        <v>6.92</v>
      </c>
      <c r="MM146" s="593">
        <v>7.05</v>
      </c>
      <c r="MN146" s="593">
        <v>24.22</v>
      </c>
      <c r="MO146" s="593">
        <v>24.22</v>
      </c>
      <c r="MP146" s="593">
        <v>16.93</v>
      </c>
      <c r="MQ146" s="593">
        <v>16.93</v>
      </c>
      <c r="MR146" s="593">
        <v>18.690000000000001</v>
      </c>
      <c r="MS146" s="593">
        <v>18.690000000000001</v>
      </c>
      <c r="MT146" s="593">
        <v>113.88</v>
      </c>
      <c r="MU146" s="593">
        <v>113.88</v>
      </c>
      <c r="MV146" s="593">
        <v>113.88</v>
      </c>
      <c r="MW146" s="593">
        <v>113.88</v>
      </c>
      <c r="MX146" s="593">
        <v>113.88</v>
      </c>
      <c r="MY146" s="593">
        <v>113.88</v>
      </c>
      <c r="MZ146" s="593">
        <v>39.090000000000003</v>
      </c>
      <c r="NA146" s="593">
        <v>39.090000000000003</v>
      </c>
      <c r="NB146" s="593">
        <v>146.88999999999999</v>
      </c>
      <c r="NC146" s="593">
        <v>146.88999999999999</v>
      </c>
      <c r="ND146" s="593">
        <v>142.59</v>
      </c>
      <c r="NE146" s="593">
        <v>142.59</v>
      </c>
      <c r="NF146" s="604">
        <f t="shared" si="16"/>
        <v>144.74</v>
      </c>
      <c r="NG146" s="604">
        <f t="shared" si="16"/>
        <v>144.74</v>
      </c>
      <c r="NH146" s="593">
        <v>148.29</v>
      </c>
      <c r="NI146" s="593">
        <v>148.29</v>
      </c>
      <c r="NL146" s="593">
        <v>33.229999999999997</v>
      </c>
      <c r="NM146" s="593">
        <v>33.229999999999997</v>
      </c>
      <c r="NN146" s="593">
        <v>121.12</v>
      </c>
      <c r="NO146" s="593">
        <v>121.12</v>
      </c>
      <c r="NP146" s="593">
        <v>121.12</v>
      </c>
      <c r="NQ146" s="593">
        <v>121.12</v>
      </c>
      <c r="NR146" s="593">
        <v>120</v>
      </c>
      <c r="NS146" s="593">
        <v>120</v>
      </c>
      <c r="NT146" s="593">
        <v>121.73</v>
      </c>
      <c r="NU146" s="593">
        <v>121.73</v>
      </c>
      <c r="NX146" s="593">
        <v>75.260000000000005</v>
      </c>
      <c r="NY146" s="593">
        <v>75.260000000000005</v>
      </c>
      <c r="NZ146" s="593">
        <v>142.69999999999999</v>
      </c>
      <c r="OA146" s="593">
        <v>142.69999999999999</v>
      </c>
      <c r="OB146" s="593">
        <v>142.69999999999999</v>
      </c>
      <c r="OC146" s="593">
        <v>142.69999999999999</v>
      </c>
      <c r="OD146" s="593">
        <v>143.85</v>
      </c>
      <c r="OE146" s="593">
        <v>143.85</v>
      </c>
      <c r="OJ146" s="593">
        <v>53.75</v>
      </c>
      <c r="OK146" s="593">
        <v>53.75</v>
      </c>
      <c r="OL146" s="593">
        <v>125.09</v>
      </c>
      <c r="OM146" s="593">
        <v>125.09</v>
      </c>
      <c r="ON146" s="593">
        <v>125.09</v>
      </c>
      <c r="OO146" s="593">
        <v>125.09</v>
      </c>
      <c r="OP146" s="593">
        <v>96.45</v>
      </c>
      <c r="OQ146" s="593">
        <v>96.45</v>
      </c>
      <c r="OR146" s="593">
        <v>132.13</v>
      </c>
      <c r="OS146" s="593">
        <v>132.13</v>
      </c>
      <c r="OV146" s="593">
        <v>25.17</v>
      </c>
      <c r="OW146" s="593">
        <v>25.17</v>
      </c>
      <c r="OX146" s="593">
        <v>17.899999999999999</v>
      </c>
      <c r="OY146" s="593">
        <v>17.899999999999999</v>
      </c>
      <c r="OZ146" s="593">
        <v>17.440000000000001</v>
      </c>
      <c r="PA146" s="593">
        <v>17.440000000000001</v>
      </c>
      <c r="PB146" s="593">
        <v>17.149999999999999</v>
      </c>
      <c r="PC146" s="593">
        <v>17.149999999999999</v>
      </c>
      <c r="PD146" s="593">
        <v>113</v>
      </c>
      <c r="PE146" s="593">
        <v>113</v>
      </c>
      <c r="PH146" s="593">
        <v>28.57</v>
      </c>
      <c r="PI146" s="593">
        <v>28.57</v>
      </c>
      <c r="PJ146" s="593">
        <v>21.06</v>
      </c>
      <c r="PK146" s="593">
        <v>21.06</v>
      </c>
      <c r="PL146" s="593">
        <v>21.06</v>
      </c>
      <c r="PM146" s="593">
        <v>20.170000000000002</v>
      </c>
      <c r="PN146" s="593">
        <v>20.170000000000002</v>
      </c>
      <c r="PO146" s="593">
        <v>20.170000000000002</v>
      </c>
      <c r="PP146" s="593">
        <v>121.74</v>
      </c>
      <c r="PQ146" s="593">
        <v>121.74</v>
      </c>
      <c r="PT146" s="593">
        <v>20.03</v>
      </c>
      <c r="PU146" s="593">
        <v>20.03</v>
      </c>
      <c r="PV146" s="593">
        <v>11.4</v>
      </c>
      <c r="PW146" s="593">
        <v>11.4</v>
      </c>
      <c r="PX146" s="593">
        <v>12.48</v>
      </c>
      <c r="PY146" s="593">
        <v>12.48</v>
      </c>
      <c r="PZ146" s="593">
        <v>12.48</v>
      </c>
      <c r="QA146" s="593">
        <v>12.48</v>
      </c>
      <c r="QB146" s="593">
        <v>12.48</v>
      </c>
      <c r="QC146" s="593">
        <v>12.48</v>
      </c>
      <c r="QD146" s="593">
        <v>12.47</v>
      </c>
      <c r="QE146" s="593">
        <v>12.47</v>
      </c>
      <c r="QF146" s="593">
        <v>5.85</v>
      </c>
      <c r="QG146" s="593">
        <v>5.85</v>
      </c>
      <c r="QH146" s="593">
        <v>3.26</v>
      </c>
      <c r="QI146" s="593">
        <v>3.26</v>
      </c>
      <c r="QJ146" s="593">
        <v>3.55</v>
      </c>
      <c r="QK146" s="593">
        <v>3.55</v>
      </c>
      <c r="QL146" s="593">
        <v>3.55</v>
      </c>
      <c r="QM146" s="593">
        <v>3.55</v>
      </c>
      <c r="QN146" s="593">
        <v>3.55</v>
      </c>
      <c r="QO146" s="593">
        <v>3.55</v>
      </c>
      <c r="QP146" s="593">
        <v>3.58</v>
      </c>
      <c r="QQ146" s="593">
        <v>3.58</v>
      </c>
      <c r="QR146" s="593">
        <v>6.87</v>
      </c>
      <c r="QS146" s="593">
        <v>6.87</v>
      </c>
      <c r="QT146" s="593">
        <v>3.81</v>
      </c>
      <c r="QU146" s="593">
        <v>3.81</v>
      </c>
      <c r="QV146" s="593">
        <v>4.16</v>
      </c>
      <c r="QW146" s="593">
        <v>4.16</v>
      </c>
      <c r="QX146" s="593">
        <v>4.16</v>
      </c>
      <c r="QY146" s="593">
        <v>4.16</v>
      </c>
      <c r="QZ146" s="593">
        <v>4.16</v>
      </c>
      <c r="RA146" s="593">
        <v>4.16</v>
      </c>
      <c r="RB146" s="593">
        <v>4.1900000000000004</v>
      </c>
      <c r="RC146" s="593">
        <v>4.1900000000000004</v>
      </c>
      <c r="RD146" s="593">
        <v>10.71</v>
      </c>
      <c r="RE146" s="593">
        <v>10.71</v>
      </c>
      <c r="RF146" s="593">
        <v>5.95</v>
      </c>
      <c r="RG146" s="593">
        <v>5.95</v>
      </c>
      <c r="RH146" s="593">
        <v>6.51</v>
      </c>
      <c r="RI146" s="593">
        <v>6.51</v>
      </c>
      <c r="RJ146" s="593">
        <v>6.51</v>
      </c>
      <c r="RK146" s="593">
        <v>6.51</v>
      </c>
      <c r="RL146" s="593">
        <v>6.51</v>
      </c>
      <c r="RM146" s="593">
        <v>6.51</v>
      </c>
      <c r="RN146" s="593">
        <v>6.54</v>
      </c>
      <c r="RO146" s="593">
        <v>6.54</v>
      </c>
      <c r="RP146" s="593">
        <v>28.04</v>
      </c>
      <c r="RQ146" s="593">
        <v>28.04</v>
      </c>
      <c r="RR146" s="593">
        <v>16.399999999999999</v>
      </c>
      <c r="RS146" s="593">
        <v>16.399999999999999</v>
      </c>
      <c r="RT146" s="593">
        <v>17.97</v>
      </c>
      <c r="RU146" s="593">
        <v>17.97</v>
      </c>
      <c r="RV146" s="593">
        <v>17.97</v>
      </c>
      <c r="RW146" s="593">
        <v>17.97</v>
      </c>
      <c r="RX146" s="593">
        <v>17.97</v>
      </c>
      <c r="RY146" s="593">
        <v>17.97</v>
      </c>
      <c r="RZ146" s="593">
        <v>17.86</v>
      </c>
      <c r="SA146" s="593">
        <v>17.86</v>
      </c>
      <c r="SB146" s="593">
        <v>14.81</v>
      </c>
      <c r="SC146" s="593">
        <v>14.81</v>
      </c>
      <c r="SD146" s="593">
        <v>8.3000000000000007</v>
      </c>
      <c r="SE146" s="593">
        <v>8.3000000000000007</v>
      </c>
      <c r="SF146" s="593">
        <v>9.09</v>
      </c>
      <c r="SG146" s="593">
        <v>9.09</v>
      </c>
      <c r="SH146" s="593">
        <v>9.09</v>
      </c>
      <c r="SI146" s="593">
        <v>9.09</v>
      </c>
      <c r="SJ146" s="593">
        <v>9.09</v>
      </c>
      <c r="SK146" s="593">
        <v>9.09</v>
      </c>
      <c r="SL146" s="593">
        <v>9.1</v>
      </c>
      <c r="SM146" s="593">
        <v>9.1</v>
      </c>
      <c r="SN146" s="593">
        <v>12.48</v>
      </c>
      <c r="SO146" s="593">
        <v>12.48</v>
      </c>
      <c r="SZ146" s="593">
        <v>13.66</v>
      </c>
      <c r="TA146" s="593">
        <v>13.66</v>
      </c>
      <c r="TX146" s="593">
        <v>8.74</v>
      </c>
      <c r="TY146" s="600">
        <v>8.74</v>
      </c>
    </row>
    <row r="147" spans="1:545" s="593" customFormat="1" x14ac:dyDescent="0.15">
      <c r="A147" s="602">
        <v>31</v>
      </c>
      <c r="B147" s="603">
        <v>32.31</v>
      </c>
      <c r="C147" s="603">
        <v>32.31</v>
      </c>
      <c r="D147" s="603">
        <v>33.1</v>
      </c>
      <c r="E147" s="603">
        <v>33.1</v>
      </c>
      <c r="F147" s="603">
        <v>116.17</v>
      </c>
      <c r="G147" s="603">
        <v>116.17</v>
      </c>
      <c r="H147" s="603">
        <v>106.15</v>
      </c>
      <c r="I147" s="603">
        <v>106.15</v>
      </c>
      <c r="J147" s="603">
        <v>118.66</v>
      </c>
      <c r="K147" s="603">
        <v>118.66</v>
      </c>
      <c r="L147" s="603"/>
      <c r="M147" s="603"/>
      <c r="N147" s="603"/>
      <c r="O147" s="603"/>
      <c r="P147" s="603"/>
      <c r="Q147" s="603"/>
      <c r="R147" s="603"/>
      <c r="S147" s="603"/>
      <c r="T147" s="603"/>
      <c r="U147" s="603"/>
      <c r="V147" s="603"/>
      <c r="W147" s="603"/>
      <c r="X147" s="603"/>
      <c r="Y147" s="603"/>
      <c r="Z147" s="603">
        <v>6.54</v>
      </c>
      <c r="AA147" s="603"/>
      <c r="AB147" s="603"/>
      <c r="AC147" s="603"/>
      <c r="AD147" s="603"/>
      <c r="AE147" s="603"/>
      <c r="AF147" s="603"/>
      <c r="AG147" s="603"/>
      <c r="AH147" s="603"/>
      <c r="AI147" s="603"/>
      <c r="AJ147" s="603"/>
      <c r="AK147" s="603"/>
      <c r="AL147" s="603">
        <v>15.11</v>
      </c>
      <c r="AM147" s="603">
        <v>15.11</v>
      </c>
      <c r="AN147" s="603"/>
      <c r="AO147" s="603"/>
      <c r="AP147" s="603"/>
      <c r="AQ147" s="603"/>
      <c r="AR147" s="603"/>
      <c r="AS147" s="603"/>
      <c r="AT147" s="603"/>
      <c r="AU147" s="603"/>
      <c r="AV147" s="603"/>
      <c r="AW147" s="603"/>
      <c r="AX147" s="603">
        <v>17.22</v>
      </c>
      <c r="AY147" s="603">
        <v>17.22</v>
      </c>
      <c r="AZ147" s="603"/>
      <c r="BA147" s="603"/>
      <c r="BB147" s="603"/>
      <c r="BC147" s="603"/>
      <c r="BD147" s="603"/>
      <c r="BE147" s="603"/>
      <c r="BF147" s="603"/>
      <c r="BG147" s="603"/>
      <c r="BH147" s="603"/>
      <c r="BI147" s="603"/>
      <c r="BJ147" s="603">
        <v>9.34</v>
      </c>
      <c r="BK147" s="603"/>
      <c r="BL147" s="603"/>
      <c r="BM147" s="603"/>
      <c r="BN147" s="603"/>
      <c r="BO147" s="603"/>
      <c r="BP147" s="603"/>
      <c r="BQ147" s="603"/>
      <c r="BR147" s="603"/>
      <c r="BS147" s="603"/>
      <c r="BT147" s="603"/>
      <c r="BU147" s="603"/>
      <c r="BV147" s="603">
        <v>2.66</v>
      </c>
      <c r="BW147" s="603"/>
      <c r="BX147" s="603"/>
      <c r="BY147" s="603"/>
      <c r="BZ147" s="603"/>
      <c r="CA147" s="603"/>
      <c r="CB147" s="603"/>
      <c r="CC147" s="603"/>
      <c r="CD147" s="603"/>
      <c r="CE147" s="603"/>
      <c r="CF147" s="603"/>
      <c r="CG147" s="603"/>
      <c r="CH147" s="603">
        <v>8.3000000000000007</v>
      </c>
      <c r="CI147" s="603">
        <v>8.3000000000000007</v>
      </c>
      <c r="CJ147" s="603"/>
      <c r="CK147" s="603"/>
      <c r="CL147" s="603"/>
      <c r="CM147" s="603"/>
      <c r="CN147" s="603"/>
      <c r="CO147" s="603"/>
      <c r="CP147" s="603"/>
      <c r="CQ147" s="603"/>
      <c r="CR147" s="603"/>
      <c r="CS147" s="603"/>
      <c r="CT147" s="603"/>
      <c r="CU147" s="603"/>
      <c r="CV147" s="603"/>
      <c r="CW147" s="603"/>
      <c r="CX147" s="603"/>
      <c r="CY147" s="603"/>
      <c r="CZ147" s="603"/>
      <c r="DA147" s="603"/>
      <c r="DB147" s="603"/>
      <c r="DC147" s="603"/>
      <c r="DD147" s="603"/>
      <c r="DE147" s="603"/>
      <c r="DF147" s="603">
        <v>100.91</v>
      </c>
      <c r="DG147" s="603">
        <v>100.91</v>
      </c>
      <c r="DH147" s="603">
        <v>101.89</v>
      </c>
      <c r="DI147" s="603">
        <v>100.92</v>
      </c>
      <c r="DJ147" s="603">
        <v>160.35</v>
      </c>
      <c r="DK147" s="603">
        <v>160.35</v>
      </c>
      <c r="DL147" s="603">
        <v>154.77000000000001</v>
      </c>
      <c r="DM147" s="603">
        <v>154.77000000000001</v>
      </c>
      <c r="DN147" s="603">
        <v>160.35</v>
      </c>
      <c r="DO147" s="603">
        <v>160.35</v>
      </c>
      <c r="DP147" s="603">
        <v>154.77000000000001</v>
      </c>
      <c r="DQ147" s="603">
        <v>160.35</v>
      </c>
      <c r="DR147" s="603">
        <v>160.35</v>
      </c>
      <c r="DS147" s="603">
        <v>160.35</v>
      </c>
      <c r="DT147" s="603">
        <v>154.77000000000001</v>
      </c>
      <c r="DU147" s="603">
        <v>154.77000000000001</v>
      </c>
      <c r="DV147" s="603">
        <v>180.12</v>
      </c>
      <c r="DW147" s="603">
        <v>175.02</v>
      </c>
      <c r="DX147" s="603">
        <v>180.12</v>
      </c>
      <c r="DY147" s="603">
        <v>180.12</v>
      </c>
      <c r="DZ147" s="603">
        <v>175.02</v>
      </c>
      <c r="EA147" s="603">
        <v>175.02</v>
      </c>
      <c r="EB147" s="603">
        <v>176.76</v>
      </c>
      <c r="EC147" s="603">
        <v>176.76</v>
      </c>
      <c r="ED147" s="603">
        <v>53.44</v>
      </c>
      <c r="EE147" s="603">
        <v>51.46</v>
      </c>
      <c r="EF147" s="603">
        <v>51.46</v>
      </c>
      <c r="EG147" s="603">
        <v>51.46</v>
      </c>
      <c r="EH147" s="603">
        <v>52.85</v>
      </c>
      <c r="EI147" s="603">
        <v>52.85</v>
      </c>
      <c r="EJ147" s="603">
        <v>140.88</v>
      </c>
      <c r="EK147" s="603">
        <v>140.88</v>
      </c>
      <c r="EL147" s="603">
        <v>140.88</v>
      </c>
      <c r="EM147" s="603">
        <v>144.97999999999999</v>
      </c>
      <c r="EN147" s="603">
        <v>140.76</v>
      </c>
      <c r="EO147" s="603">
        <v>140.76</v>
      </c>
      <c r="EP147" s="603">
        <v>140.96</v>
      </c>
      <c r="EQ147" s="603">
        <v>140.96</v>
      </c>
      <c r="ER147" s="603">
        <v>46.26</v>
      </c>
      <c r="ES147" s="603">
        <v>47.13</v>
      </c>
      <c r="ET147" s="603">
        <v>46.51</v>
      </c>
      <c r="EU147" s="603">
        <v>46.51</v>
      </c>
      <c r="EV147" s="603">
        <v>46.51</v>
      </c>
      <c r="EW147" s="603">
        <v>46.51</v>
      </c>
      <c r="EX147" s="603">
        <v>46.51</v>
      </c>
      <c r="EY147" s="603">
        <v>36.5</v>
      </c>
      <c r="EZ147" s="603">
        <v>112.88</v>
      </c>
      <c r="FA147" s="603">
        <v>112.88</v>
      </c>
      <c r="FB147" s="603">
        <v>112.88</v>
      </c>
      <c r="FC147" s="603">
        <v>112.88</v>
      </c>
      <c r="FD147" s="603">
        <v>25.85</v>
      </c>
      <c r="FE147" s="603">
        <v>25.85</v>
      </c>
      <c r="FF147" s="603">
        <v>25.85</v>
      </c>
      <c r="FG147" s="603">
        <v>25.85</v>
      </c>
      <c r="FH147" s="603">
        <v>25.85</v>
      </c>
      <c r="FI147" s="603">
        <v>25.85</v>
      </c>
      <c r="FJ147" s="603">
        <v>19.100000000000001</v>
      </c>
      <c r="FK147" s="603">
        <v>19.100000000000001</v>
      </c>
      <c r="FL147" s="593">
        <v>19.100000000000001</v>
      </c>
      <c r="FM147" s="593">
        <v>19.100000000000001</v>
      </c>
      <c r="FN147" s="593">
        <v>20.14</v>
      </c>
      <c r="FO147" s="593">
        <v>20.14</v>
      </c>
      <c r="FP147" s="593">
        <v>32.42</v>
      </c>
      <c r="FQ147" s="593">
        <v>32.42</v>
      </c>
      <c r="FR147" s="593">
        <v>32.42</v>
      </c>
      <c r="FS147" s="593">
        <v>32.42</v>
      </c>
      <c r="FT147" s="593">
        <v>119.92</v>
      </c>
      <c r="FU147" s="593">
        <v>119.92</v>
      </c>
      <c r="FV147" s="593">
        <v>119.92</v>
      </c>
      <c r="FW147" s="593">
        <v>119.92</v>
      </c>
      <c r="FX147" s="593">
        <v>119.92</v>
      </c>
      <c r="FY147" s="593">
        <v>119.92</v>
      </c>
      <c r="FZ147" s="593">
        <v>119.92</v>
      </c>
      <c r="GA147" s="593">
        <v>119.92</v>
      </c>
      <c r="GB147" s="593">
        <v>60.4</v>
      </c>
      <c r="GC147" s="593">
        <v>60.4</v>
      </c>
      <c r="GD147" s="593">
        <v>14.05</v>
      </c>
      <c r="GE147" s="593">
        <v>14.05</v>
      </c>
      <c r="GF147" s="593">
        <v>18.989999999999998</v>
      </c>
      <c r="GG147" s="593">
        <v>18.989999999999998</v>
      </c>
      <c r="GH147" s="593">
        <v>14.1</v>
      </c>
      <c r="GI147" s="593">
        <v>14.1</v>
      </c>
      <c r="GJ147" s="593">
        <v>13.94</v>
      </c>
      <c r="GK147" s="593">
        <v>13.94</v>
      </c>
      <c r="GL147" s="593">
        <v>13.94</v>
      </c>
      <c r="GM147" s="593">
        <v>13.94</v>
      </c>
      <c r="GN147" s="593">
        <v>6.69</v>
      </c>
      <c r="GO147" s="593">
        <v>6.69</v>
      </c>
      <c r="GP147" s="593">
        <v>4.57</v>
      </c>
      <c r="GQ147" s="593">
        <v>4.45</v>
      </c>
      <c r="GZ147" s="593">
        <v>39.08</v>
      </c>
      <c r="HA147" s="593">
        <v>39.08</v>
      </c>
      <c r="HB147" s="593">
        <v>116.25</v>
      </c>
      <c r="HC147" s="593">
        <v>116.25</v>
      </c>
      <c r="HD147" s="593">
        <v>116.25</v>
      </c>
      <c r="HE147" s="593">
        <v>116.25</v>
      </c>
      <c r="HF147" s="593">
        <v>138.54</v>
      </c>
      <c r="HG147" s="593">
        <v>138.54</v>
      </c>
      <c r="HH147" s="593">
        <v>138.54</v>
      </c>
      <c r="HI147" s="593">
        <v>138.54</v>
      </c>
      <c r="HJ147" s="593">
        <v>138.54</v>
      </c>
      <c r="HK147" s="593">
        <v>138.54</v>
      </c>
      <c r="HL147" s="593">
        <v>176.84</v>
      </c>
      <c r="HM147" s="593">
        <v>176.84</v>
      </c>
      <c r="HN147" s="593">
        <v>152.22</v>
      </c>
      <c r="HO147" s="593">
        <v>152.22</v>
      </c>
      <c r="HP147" s="593">
        <v>152.22</v>
      </c>
      <c r="HQ147" s="593">
        <v>152.22</v>
      </c>
      <c r="HR147" s="593">
        <v>160.61000000000001</v>
      </c>
      <c r="HS147" s="593">
        <v>160.61000000000001</v>
      </c>
      <c r="HT147" s="593">
        <v>160.61000000000001</v>
      </c>
      <c r="HU147" s="593">
        <v>160.61000000000001</v>
      </c>
      <c r="HX147" s="593">
        <v>35.5</v>
      </c>
      <c r="HY147" s="593">
        <v>35.5</v>
      </c>
      <c r="HZ147" s="593">
        <v>110.43</v>
      </c>
      <c r="IA147" s="593">
        <v>110.43</v>
      </c>
      <c r="IB147" s="593">
        <v>111.15</v>
      </c>
      <c r="IC147" s="593">
        <v>111.15</v>
      </c>
      <c r="ID147" s="593">
        <v>135.44999999999999</v>
      </c>
      <c r="IE147" s="593">
        <v>135.44999999999999</v>
      </c>
      <c r="IJ147" s="593">
        <v>92.1</v>
      </c>
      <c r="IK147" s="593">
        <v>92.1</v>
      </c>
      <c r="IL147" s="593">
        <v>190.59</v>
      </c>
      <c r="IM147" s="593">
        <v>190.59</v>
      </c>
      <c r="IN147" s="593">
        <v>226.57</v>
      </c>
      <c r="IO147" s="593">
        <v>226.57</v>
      </c>
      <c r="IP147" s="593">
        <v>226.57</v>
      </c>
      <c r="IQ147" s="593">
        <v>226.57</v>
      </c>
      <c r="IV147" s="593">
        <v>92.1</v>
      </c>
      <c r="IW147" s="593">
        <v>92.1</v>
      </c>
      <c r="IX147" s="593">
        <v>190.59</v>
      </c>
      <c r="IY147" s="593">
        <v>190.59</v>
      </c>
      <c r="IZ147" s="593">
        <v>226.57</v>
      </c>
      <c r="JA147" s="593">
        <v>226.57</v>
      </c>
      <c r="JB147" s="593">
        <v>226.57</v>
      </c>
      <c r="JC147" s="593">
        <v>226.57</v>
      </c>
      <c r="JH147" s="593">
        <v>82.32</v>
      </c>
      <c r="JI147" s="593">
        <v>82.32</v>
      </c>
      <c r="JJ147" s="593">
        <v>181.18</v>
      </c>
      <c r="JK147" s="593">
        <v>181.18</v>
      </c>
      <c r="JL147" s="593">
        <v>181.18</v>
      </c>
      <c r="JM147" s="593">
        <v>181.18</v>
      </c>
      <c r="JN147" s="593">
        <v>215.47</v>
      </c>
      <c r="JO147" s="593">
        <v>215.47</v>
      </c>
      <c r="JP147" s="593">
        <v>215.47</v>
      </c>
      <c r="JQ147" s="593">
        <v>215.47</v>
      </c>
      <c r="JT147" s="593">
        <v>21.78</v>
      </c>
      <c r="JU147" s="593">
        <v>21.78</v>
      </c>
      <c r="JV147" s="593">
        <v>21.78</v>
      </c>
      <c r="JW147" s="593">
        <v>21.78</v>
      </c>
      <c r="JX147" s="593">
        <v>21.78</v>
      </c>
      <c r="JY147" s="593">
        <v>21.78</v>
      </c>
      <c r="KF147" s="593">
        <v>9.76</v>
      </c>
      <c r="KG147" s="593">
        <v>9.76</v>
      </c>
      <c r="KH147" s="593">
        <v>8.58</v>
      </c>
      <c r="KI147" s="593">
        <v>8.58</v>
      </c>
      <c r="KJ147" s="593">
        <v>8.58</v>
      </c>
      <c r="KK147" s="593">
        <v>8.58</v>
      </c>
      <c r="KR147" s="593">
        <v>22.63</v>
      </c>
      <c r="KS147" s="593">
        <v>22.63</v>
      </c>
      <c r="KT147" s="593">
        <v>22.63</v>
      </c>
      <c r="KU147" s="593">
        <v>22.63</v>
      </c>
      <c r="KV147" s="593">
        <v>100.96</v>
      </c>
      <c r="KW147" s="593">
        <v>100.96</v>
      </c>
      <c r="LD147" s="593">
        <v>9.35</v>
      </c>
      <c r="LE147" s="593">
        <v>9.35</v>
      </c>
      <c r="LF147" s="593">
        <v>9.35</v>
      </c>
      <c r="LG147" s="593">
        <v>9.35</v>
      </c>
      <c r="LH147" s="593">
        <v>1.53</v>
      </c>
      <c r="LI147" s="593">
        <v>1.53</v>
      </c>
      <c r="LP147" s="593">
        <v>10.78</v>
      </c>
      <c r="LQ147" s="593">
        <v>10.78</v>
      </c>
      <c r="LR147" s="593">
        <v>10.78</v>
      </c>
      <c r="LS147" s="593">
        <v>10.78</v>
      </c>
      <c r="LT147" s="593">
        <v>7.18</v>
      </c>
      <c r="LU147" s="593">
        <v>7.18</v>
      </c>
      <c r="MB147" s="593">
        <v>10.49</v>
      </c>
      <c r="MC147" s="593">
        <v>10.8</v>
      </c>
      <c r="MD147" s="593">
        <v>6.75</v>
      </c>
      <c r="ME147" s="593">
        <v>6.75</v>
      </c>
      <c r="MF147" s="593">
        <v>6.7</v>
      </c>
      <c r="MG147" s="593">
        <v>6.7</v>
      </c>
      <c r="MH147" s="593">
        <v>7.51</v>
      </c>
      <c r="MI147" s="593">
        <v>7.51</v>
      </c>
      <c r="MJ147" s="593">
        <v>6.95</v>
      </c>
      <c r="MK147" s="593">
        <v>6.95</v>
      </c>
      <c r="ML147" s="593">
        <v>7.14</v>
      </c>
      <c r="MM147" s="593">
        <v>7.26</v>
      </c>
      <c r="MN147" s="593">
        <v>24.66</v>
      </c>
      <c r="MO147" s="593">
        <v>24.66</v>
      </c>
      <c r="MP147" s="593">
        <v>17.399999999999999</v>
      </c>
      <c r="MQ147" s="593">
        <v>17.399999999999999</v>
      </c>
      <c r="MR147" s="593">
        <v>19.149999999999999</v>
      </c>
      <c r="MS147" s="593">
        <v>19.149999999999999</v>
      </c>
      <c r="MT147" s="593">
        <v>116.94</v>
      </c>
      <c r="MU147" s="593">
        <v>116.94</v>
      </c>
      <c r="MV147" s="593">
        <v>116.94</v>
      </c>
      <c r="MW147" s="593">
        <v>116.94</v>
      </c>
      <c r="MX147" s="593">
        <v>116.94</v>
      </c>
      <c r="MY147" s="593">
        <v>116.94</v>
      </c>
      <c r="MZ147" s="593">
        <v>39.909999999999997</v>
      </c>
      <c r="NA147" s="593">
        <v>39.909999999999997</v>
      </c>
      <c r="NB147" s="593">
        <v>151.19999999999999</v>
      </c>
      <c r="NC147" s="593">
        <v>151.19999999999999</v>
      </c>
      <c r="ND147" s="593">
        <v>146.85</v>
      </c>
      <c r="NE147" s="593">
        <v>146.85</v>
      </c>
      <c r="NF147" s="604">
        <f t="shared" si="16"/>
        <v>149.02499999999998</v>
      </c>
      <c r="NG147" s="604">
        <f t="shared" si="16"/>
        <v>149.02499999999998</v>
      </c>
      <c r="NH147" s="593">
        <v>152.49</v>
      </c>
      <c r="NI147" s="593">
        <v>152.49</v>
      </c>
      <c r="NL147" s="593">
        <v>33.94</v>
      </c>
      <c r="NM147" s="593">
        <v>33.94</v>
      </c>
      <c r="NN147" s="593">
        <v>124.81</v>
      </c>
      <c r="NO147" s="593">
        <v>124.81</v>
      </c>
      <c r="NP147" s="593">
        <v>124.81</v>
      </c>
      <c r="NQ147" s="593">
        <v>124.81</v>
      </c>
      <c r="NR147" s="593">
        <v>123.71</v>
      </c>
      <c r="NS147" s="593">
        <v>123.71</v>
      </c>
      <c r="NT147" s="593">
        <v>125.42</v>
      </c>
      <c r="NU147" s="593">
        <v>125.42</v>
      </c>
      <c r="NX147" s="593">
        <v>76.63</v>
      </c>
      <c r="NY147" s="593">
        <v>76.63</v>
      </c>
      <c r="NZ147" s="593">
        <v>145.66999999999999</v>
      </c>
      <c r="OA147" s="593">
        <v>145.66999999999999</v>
      </c>
      <c r="OB147" s="593">
        <v>145.66999999999999</v>
      </c>
      <c r="OC147" s="593">
        <v>145.66999999999999</v>
      </c>
      <c r="OD147" s="593">
        <v>146.80000000000001</v>
      </c>
      <c r="OE147" s="593">
        <v>146.80000000000001</v>
      </c>
      <c r="OJ147" s="593">
        <v>54.9</v>
      </c>
      <c r="OK147" s="593">
        <v>54.9</v>
      </c>
      <c r="OL147" s="593">
        <v>127.5</v>
      </c>
      <c r="OM147" s="593">
        <v>127.5</v>
      </c>
      <c r="ON147" s="593">
        <v>127.5</v>
      </c>
      <c r="OO147" s="593">
        <v>127.5</v>
      </c>
      <c r="OP147" s="593">
        <v>100.36</v>
      </c>
      <c r="OQ147" s="593">
        <v>100.36</v>
      </c>
      <c r="OR147" s="593">
        <v>135.91999999999999</v>
      </c>
      <c r="OS147" s="593">
        <v>135.91999999999999</v>
      </c>
      <c r="OV147" s="593">
        <v>25.64</v>
      </c>
      <c r="OW147" s="593">
        <v>25.64</v>
      </c>
      <c r="OX147" s="593">
        <v>18.41</v>
      </c>
      <c r="OY147" s="593">
        <v>18.41</v>
      </c>
      <c r="OZ147" s="593">
        <v>17.940000000000001</v>
      </c>
      <c r="PA147" s="593">
        <v>17.940000000000001</v>
      </c>
      <c r="PB147" s="593">
        <v>17.64</v>
      </c>
      <c r="PC147" s="593">
        <v>17.64</v>
      </c>
      <c r="PD147" s="593">
        <v>116.1</v>
      </c>
      <c r="PE147" s="593">
        <v>116.1</v>
      </c>
      <c r="PH147" s="593">
        <v>29.07</v>
      </c>
      <c r="PI147" s="593">
        <v>29.07</v>
      </c>
      <c r="PJ147" s="593">
        <v>21.66</v>
      </c>
      <c r="PK147" s="593">
        <v>21.66</v>
      </c>
      <c r="PL147" s="593">
        <v>21.66</v>
      </c>
      <c r="PM147" s="593">
        <v>20.76</v>
      </c>
      <c r="PN147" s="593">
        <v>20.76</v>
      </c>
      <c r="PO147" s="593">
        <v>20.76</v>
      </c>
      <c r="PP147" s="593">
        <v>125.14</v>
      </c>
      <c r="PQ147" s="593">
        <v>125.14</v>
      </c>
      <c r="PT147" s="593">
        <v>20.420000000000002</v>
      </c>
      <c r="PU147" s="593">
        <v>20.420000000000002</v>
      </c>
      <c r="PV147" s="593">
        <v>11.82</v>
      </c>
      <c r="PW147" s="593">
        <v>11.82</v>
      </c>
      <c r="PX147" s="593">
        <v>12.89</v>
      </c>
      <c r="PY147" s="593">
        <v>12.89</v>
      </c>
      <c r="PZ147" s="593">
        <v>12.89</v>
      </c>
      <c r="QA147" s="593">
        <v>12.89</v>
      </c>
      <c r="QB147" s="593">
        <v>12.89</v>
      </c>
      <c r="QC147" s="593">
        <v>12.89</v>
      </c>
      <c r="QD147" s="593">
        <v>12.88</v>
      </c>
      <c r="QE147" s="593">
        <v>13.14</v>
      </c>
      <c r="QF147" s="593">
        <v>5.96</v>
      </c>
      <c r="QG147" s="593">
        <v>5.96</v>
      </c>
      <c r="QH147" s="593">
        <v>3.38</v>
      </c>
      <c r="QI147" s="593">
        <v>3.38</v>
      </c>
      <c r="QJ147" s="593">
        <v>3.66</v>
      </c>
      <c r="QK147" s="593">
        <v>3.66</v>
      </c>
      <c r="QL147" s="593">
        <v>3.66</v>
      </c>
      <c r="QM147" s="593">
        <v>3.66</v>
      </c>
      <c r="QN147" s="593">
        <v>3.66</v>
      </c>
      <c r="QO147" s="593">
        <v>3.66</v>
      </c>
      <c r="QP147" s="593">
        <v>3.69</v>
      </c>
      <c r="QQ147" s="593">
        <v>3.69</v>
      </c>
      <c r="QR147" s="593">
        <v>7</v>
      </c>
      <c r="QS147" s="593">
        <v>7</v>
      </c>
      <c r="QT147" s="593">
        <v>3.95</v>
      </c>
      <c r="QU147" s="593">
        <v>3.95</v>
      </c>
      <c r="QV147" s="593">
        <v>4.29</v>
      </c>
      <c r="QW147" s="593">
        <v>4.29</v>
      </c>
      <c r="QX147" s="593">
        <v>4.29</v>
      </c>
      <c r="QY147" s="593">
        <v>4.29</v>
      </c>
      <c r="QZ147" s="593">
        <v>4.29</v>
      </c>
      <c r="RA147" s="593">
        <v>4.29</v>
      </c>
      <c r="RB147" s="593">
        <v>4.33</v>
      </c>
      <c r="RC147" s="593">
        <v>4.33</v>
      </c>
      <c r="RD147" s="593">
        <v>10.92</v>
      </c>
      <c r="RE147" s="593">
        <v>10.92</v>
      </c>
      <c r="RF147" s="593">
        <v>6.17</v>
      </c>
      <c r="RG147" s="593">
        <v>6.17</v>
      </c>
      <c r="RH147" s="593">
        <v>6.72</v>
      </c>
      <c r="RI147" s="593">
        <v>6.72</v>
      </c>
      <c r="RJ147" s="593">
        <v>6.72</v>
      </c>
      <c r="RK147" s="593">
        <v>6.72</v>
      </c>
      <c r="RL147" s="593">
        <v>6.72</v>
      </c>
      <c r="RM147" s="593">
        <v>6.72</v>
      </c>
      <c r="RN147" s="593">
        <v>6.76</v>
      </c>
      <c r="RO147" s="593">
        <v>6.89</v>
      </c>
      <c r="RP147" s="593">
        <v>28.59</v>
      </c>
      <c r="RQ147" s="593">
        <v>28.59</v>
      </c>
      <c r="RR147" s="593">
        <v>16.989999999999998</v>
      </c>
      <c r="RS147" s="593">
        <v>16.989999999999998</v>
      </c>
      <c r="RT147" s="593">
        <v>18.55</v>
      </c>
      <c r="RU147" s="593">
        <v>18.55</v>
      </c>
      <c r="RV147" s="593">
        <v>18.55</v>
      </c>
      <c r="RW147" s="593">
        <v>18.55</v>
      </c>
      <c r="RX147" s="593">
        <v>18.55</v>
      </c>
      <c r="RY147" s="593">
        <v>18.55</v>
      </c>
      <c r="RZ147" s="593">
        <v>18.440000000000001</v>
      </c>
      <c r="SA147" s="593">
        <v>18.440000000000001</v>
      </c>
      <c r="SB147" s="593">
        <v>15.1</v>
      </c>
      <c r="SC147" s="593">
        <v>15.1</v>
      </c>
      <c r="SD147" s="593">
        <v>8.61</v>
      </c>
      <c r="SE147" s="593">
        <v>8.61</v>
      </c>
      <c r="SF147" s="593">
        <v>9.39</v>
      </c>
      <c r="SG147" s="593">
        <v>9.39</v>
      </c>
      <c r="SH147" s="593">
        <v>9.39</v>
      </c>
      <c r="SI147" s="593">
        <v>9.39</v>
      </c>
      <c r="SJ147" s="593">
        <v>9.39</v>
      </c>
      <c r="SK147" s="593">
        <v>9.39</v>
      </c>
      <c r="SL147" s="593">
        <v>9.41</v>
      </c>
      <c r="SM147" s="593">
        <v>9.41</v>
      </c>
      <c r="SN147" s="593">
        <v>12.72</v>
      </c>
      <c r="SO147" s="593">
        <v>12.72</v>
      </c>
      <c r="SZ147" s="593">
        <v>13.92</v>
      </c>
      <c r="TA147" s="593">
        <v>13.92</v>
      </c>
      <c r="TX147" s="593">
        <v>8.91</v>
      </c>
      <c r="TY147" s="600">
        <v>8.91</v>
      </c>
    </row>
    <row r="148" spans="1:545" s="593" customFormat="1" x14ac:dyDescent="0.15">
      <c r="A148" s="602">
        <v>32</v>
      </c>
      <c r="B148" s="603">
        <v>32.909999999999997</v>
      </c>
      <c r="C148" s="603">
        <v>32.909999999999997</v>
      </c>
      <c r="D148" s="603">
        <v>33.659999999999997</v>
      </c>
      <c r="E148" s="603">
        <v>33.659999999999997</v>
      </c>
      <c r="F148" s="603">
        <v>118.76</v>
      </c>
      <c r="G148" s="603">
        <v>118.76</v>
      </c>
      <c r="H148" s="603">
        <v>108.71</v>
      </c>
      <c r="I148" s="603">
        <v>108.71</v>
      </c>
      <c r="J148" s="603">
        <v>120.91</v>
      </c>
      <c r="K148" s="603">
        <v>120.91</v>
      </c>
      <c r="L148" s="603"/>
      <c r="M148" s="603"/>
      <c r="N148" s="603"/>
      <c r="O148" s="603"/>
      <c r="P148" s="603"/>
      <c r="Q148" s="603"/>
      <c r="R148" s="603"/>
      <c r="S148" s="603"/>
      <c r="T148" s="603"/>
      <c r="U148" s="603"/>
      <c r="V148" s="603"/>
      <c r="W148" s="603"/>
      <c r="X148" s="603"/>
      <c r="Y148" s="603"/>
      <c r="Z148" s="603">
        <v>6.66</v>
      </c>
      <c r="AA148" s="603"/>
      <c r="AB148" s="603"/>
      <c r="AC148" s="603"/>
      <c r="AD148" s="603"/>
      <c r="AE148" s="603"/>
      <c r="AF148" s="603"/>
      <c r="AG148" s="603"/>
      <c r="AH148" s="603"/>
      <c r="AI148" s="603"/>
      <c r="AJ148" s="603"/>
      <c r="AK148" s="603"/>
      <c r="AL148" s="603">
        <v>15.39</v>
      </c>
      <c r="AM148" s="603">
        <v>15.39</v>
      </c>
      <c r="AN148" s="603"/>
      <c r="AO148" s="603"/>
      <c r="AP148" s="603"/>
      <c r="AQ148" s="603"/>
      <c r="AR148" s="603"/>
      <c r="AS148" s="603"/>
      <c r="AT148" s="603"/>
      <c r="AU148" s="603"/>
      <c r="AV148" s="603"/>
      <c r="AW148" s="603"/>
      <c r="AX148" s="603">
        <v>17.54</v>
      </c>
      <c r="AY148" s="603">
        <v>17.54</v>
      </c>
      <c r="AZ148" s="603"/>
      <c r="BA148" s="603"/>
      <c r="BB148" s="603"/>
      <c r="BC148" s="603"/>
      <c r="BD148" s="603"/>
      <c r="BE148" s="603"/>
      <c r="BF148" s="603"/>
      <c r="BG148" s="603"/>
      <c r="BH148" s="603"/>
      <c r="BI148" s="603"/>
      <c r="BJ148" s="603">
        <v>9.51</v>
      </c>
      <c r="BK148" s="603"/>
      <c r="BL148" s="603"/>
      <c r="BM148" s="603"/>
      <c r="BN148" s="603"/>
      <c r="BO148" s="603"/>
      <c r="BP148" s="603"/>
      <c r="BQ148" s="603"/>
      <c r="BR148" s="603"/>
      <c r="BS148" s="603"/>
      <c r="BT148" s="603"/>
      <c r="BU148" s="603"/>
      <c r="BV148" s="603">
        <v>2.71</v>
      </c>
      <c r="BW148" s="603"/>
      <c r="BX148" s="603"/>
      <c r="BY148" s="603"/>
      <c r="BZ148" s="603"/>
      <c r="CA148" s="603"/>
      <c r="CB148" s="603"/>
      <c r="CC148" s="603"/>
      <c r="CD148" s="603"/>
      <c r="CE148" s="603"/>
      <c r="CF148" s="603"/>
      <c r="CG148" s="603"/>
      <c r="CH148" s="603">
        <v>8.4499999999999993</v>
      </c>
      <c r="CI148" s="603">
        <v>8.4499999999999993</v>
      </c>
      <c r="CJ148" s="603"/>
      <c r="CK148" s="603"/>
      <c r="CL148" s="603"/>
      <c r="CM148" s="603"/>
      <c r="CN148" s="603"/>
      <c r="CO148" s="603"/>
      <c r="CP148" s="603"/>
      <c r="CQ148" s="603"/>
      <c r="CR148" s="603"/>
      <c r="CS148" s="603"/>
      <c r="CT148" s="603"/>
      <c r="CU148" s="603"/>
      <c r="CV148" s="603"/>
      <c r="CW148" s="603"/>
      <c r="CX148" s="603"/>
      <c r="CY148" s="603"/>
      <c r="CZ148" s="603"/>
      <c r="DA148" s="603"/>
      <c r="DB148" s="603"/>
      <c r="DC148" s="603"/>
      <c r="DD148" s="603"/>
      <c r="DE148" s="603"/>
      <c r="DF148" s="603">
        <v>102.8</v>
      </c>
      <c r="DG148" s="603">
        <v>102.8</v>
      </c>
      <c r="DH148" s="603">
        <v>103.7</v>
      </c>
      <c r="DI148" s="603">
        <v>102.8</v>
      </c>
      <c r="DJ148" s="603">
        <v>164.64</v>
      </c>
      <c r="DK148" s="603">
        <v>164.64</v>
      </c>
      <c r="DL148" s="603">
        <v>158.91</v>
      </c>
      <c r="DM148" s="603">
        <v>158.91</v>
      </c>
      <c r="DN148" s="603">
        <v>164.64</v>
      </c>
      <c r="DO148" s="603">
        <v>164.64</v>
      </c>
      <c r="DP148" s="603">
        <v>158.91</v>
      </c>
      <c r="DQ148" s="603">
        <v>164.64</v>
      </c>
      <c r="DR148" s="603">
        <v>164.64</v>
      </c>
      <c r="DS148" s="603">
        <v>164.64</v>
      </c>
      <c r="DT148" s="603">
        <v>158.91</v>
      </c>
      <c r="DU148" s="603">
        <v>158.91</v>
      </c>
      <c r="DV148" s="603">
        <v>184.29</v>
      </c>
      <c r="DW148" s="603">
        <v>179.08</v>
      </c>
      <c r="DX148" s="603">
        <v>184.29</v>
      </c>
      <c r="DY148" s="603">
        <v>184.29</v>
      </c>
      <c r="DZ148" s="603">
        <v>179.08</v>
      </c>
      <c r="EA148" s="603">
        <v>179.08</v>
      </c>
      <c r="EB148" s="603">
        <v>180.74</v>
      </c>
      <c r="EC148" s="603">
        <v>180.74</v>
      </c>
      <c r="ED148" s="603">
        <v>54.43</v>
      </c>
      <c r="EE148" s="603">
        <v>52.42</v>
      </c>
      <c r="EF148" s="603">
        <v>52.42</v>
      </c>
      <c r="EG148" s="603">
        <v>52.42</v>
      </c>
      <c r="EH148" s="603">
        <v>53.75</v>
      </c>
      <c r="EI148" s="603">
        <v>53.75</v>
      </c>
      <c r="EJ148" s="603">
        <v>144.19</v>
      </c>
      <c r="EK148" s="603">
        <v>144.19</v>
      </c>
      <c r="EL148" s="603">
        <v>144.19</v>
      </c>
      <c r="EM148" s="603">
        <v>148.33000000000001</v>
      </c>
      <c r="EN148" s="603">
        <v>144.11000000000001</v>
      </c>
      <c r="EO148" s="603">
        <v>144.11000000000001</v>
      </c>
      <c r="EP148" s="603">
        <v>144.31</v>
      </c>
      <c r="EQ148" s="603">
        <v>144.31</v>
      </c>
      <c r="ER148" s="603">
        <v>47.12</v>
      </c>
      <c r="ES148" s="603">
        <v>47.96</v>
      </c>
      <c r="ET148" s="603">
        <v>47.35</v>
      </c>
      <c r="EU148" s="603">
        <v>47.35</v>
      </c>
      <c r="EV148" s="603">
        <v>47.35</v>
      </c>
      <c r="EW148" s="603">
        <v>47.35</v>
      </c>
      <c r="EX148" s="603">
        <v>47.35</v>
      </c>
      <c r="EY148" s="603">
        <v>37.44</v>
      </c>
      <c r="EZ148" s="603">
        <v>115.84</v>
      </c>
      <c r="FA148" s="603">
        <v>115.84</v>
      </c>
      <c r="FB148" s="603">
        <v>115.84</v>
      </c>
      <c r="FC148" s="603">
        <v>115.84</v>
      </c>
      <c r="FD148" s="603">
        <v>26.33</v>
      </c>
      <c r="FE148" s="603">
        <v>26.33</v>
      </c>
      <c r="FF148" s="603">
        <v>26.33</v>
      </c>
      <c r="FG148" s="603">
        <v>26.33</v>
      </c>
      <c r="FH148" s="603">
        <v>26.33</v>
      </c>
      <c r="FI148" s="603">
        <v>26.33</v>
      </c>
      <c r="FJ148" s="603">
        <v>19.63</v>
      </c>
      <c r="FK148" s="603">
        <v>19.63</v>
      </c>
      <c r="FL148" s="593">
        <v>19.63</v>
      </c>
      <c r="FM148" s="593">
        <v>19.63</v>
      </c>
      <c r="FN148" s="593">
        <v>20.64</v>
      </c>
      <c r="FO148" s="593">
        <v>20.64</v>
      </c>
      <c r="FP148" s="593">
        <v>33.020000000000003</v>
      </c>
      <c r="FQ148" s="593">
        <v>33.020000000000003</v>
      </c>
      <c r="FR148" s="593">
        <v>33.020000000000003</v>
      </c>
      <c r="FS148" s="593">
        <v>33.020000000000003</v>
      </c>
      <c r="FT148" s="593">
        <v>122.86</v>
      </c>
      <c r="FU148" s="593">
        <v>122.86</v>
      </c>
      <c r="FV148" s="593">
        <v>122.86</v>
      </c>
      <c r="FW148" s="593">
        <v>122.86</v>
      </c>
      <c r="FX148" s="593">
        <v>122.86</v>
      </c>
      <c r="FY148" s="593">
        <v>122.86</v>
      </c>
      <c r="FZ148" s="593">
        <v>122.86</v>
      </c>
      <c r="GA148" s="593">
        <v>122.86</v>
      </c>
      <c r="GB148" s="593">
        <v>61.88</v>
      </c>
      <c r="GC148" s="593">
        <v>61.88</v>
      </c>
      <c r="GD148" s="593">
        <v>14.46</v>
      </c>
      <c r="GE148" s="593">
        <v>15</v>
      </c>
      <c r="GF148" s="593">
        <v>19.350000000000001</v>
      </c>
      <c r="GG148" s="593">
        <v>19.350000000000001</v>
      </c>
      <c r="GH148" s="593">
        <v>14.51</v>
      </c>
      <c r="GI148" s="593">
        <v>14.51</v>
      </c>
      <c r="GJ148" s="593">
        <v>14.35</v>
      </c>
      <c r="GK148" s="593">
        <v>14.35</v>
      </c>
      <c r="GL148" s="593">
        <v>14.35</v>
      </c>
      <c r="GM148" s="593">
        <v>14.35</v>
      </c>
      <c r="GN148" s="593">
        <v>6.81</v>
      </c>
      <c r="GO148" s="593">
        <v>6.81</v>
      </c>
      <c r="GP148" s="593">
        <v>4.71</v>
      </c>
      <c r="GQ148" s="593">
        <v>4.58</v>
      </c>
      <c r="GZ148" s="593">
        <v>39.799999999999997</v>
      </c>
      <c r="HA148" s="593">
        <v>39.799999999999997</v>
      </c>
      <c r="HB148" s="593">
        <v>118.71</v>
      </c>
      <c r="HC148" s="593">
        <v>118.71</v>
      </c>
      <c r="HD148" s="593">
        <v>118.71</v>
      </c>
      <c r="HE148" s="593">
        <v>118.71</v>
      </c>
      <c r="HF148" s="593">
        <v>142.08000000000001</v>
      </c>
      <c r="HG148" s="593">
        <v>142.08000000000001</v>
      </c>
      <c r="HH148" s="593">
        <v>142.08000000000001</v>
      </c>
      <c r="HI148" s="593">
        <v>142.08000000000001</v>
      </c>
      <c r="HJ148" s="593">
        <v>142.08000000000001</v>
      </c>
      <c r="HK148" s="593">
        <v>142.08000000000001</v>
      </c>
      <c r="HL148" s="593">
        <v>181.09</v>
      </c>
      <c r="HM148" s="593">
        <v>181.09</v>
      </c>
      <c r="HN148" s="593">
        <v>156.19999999999999</v>
      </c>
      <c r="HO148" s="593">
        <v>156.19999999999999</v>
      </c>
      <c r="HP148" s="593">
        <v>156.19999999999999</v>
      </c>
      <c r="HQ148" s="593">
        <v>156.19999999999999</v>
      </c>
      <c r="HR148" s="593">
        <v>164.52</v>
      </c>
      <c r="HS148" s="593">
        <v>164.52</v>
      </c>
      <c r="HT148" s="593">
        <v>164.52</v>
      </c>
      <c r="HU148" s="593">
        <v>164.52</v>
      </c>
      <c r="HX148" s="593">
        <v>36.159999999999997</v>
      </c>
      <c r="HY148" s="593">
        <v>36.159999999999997</v>
      </c>
      <c r="HZ148" s="593">
        <v>112.82</v>
      </c>
      <c r="IA148" s="593">
        <v>112.82</v>
      </c>
      <c r="IB148" s="593">
        <v>113.62</v>
      </c>
      <c r="IC148" s="593">
        <v>113.62</v>
      </c>
      <c r="ID148" s="593">
        <v>138.97</v>
      </c>
      <c r="IE148" s="593">
        <v>138.97</v>
      </c>
      <c r="IJ148" s="593">
        <v>93.53</v>
      </c>
      <c r="IK148" s="593">
        <v>93.53</v>
      </c>
      <c r="IL148" s="593">
        <v>193.43</v>
      </c>
      <c r="IM148" s="593">
        <v>193.43</v>
      </c>
      <c r="IN148" s="593">
        <v>230.9</v>
      </c>
      <c r="IO148" s="593">
        <v>230.9</v>
      </c>
      <c r="IP148" s="593">
        <v>230.9</v>
      </c>
      <c r="IQ148" s="593">
        <v>230.9</v>
      </c>
      <c r="IV148" s="593">
        <v>93.53</v>
      </c>
      <c r="IW148" s="593">
        <v>93.53</v>
      </c>
      <c r="IX148" s="593">
        <v>193.43</v>
      </c>
      <c r="IY148" s="593">
        <v>193.43</v>
      </c>
      <c r="IZ148" s="593">
        <v>230.9</v>
      </c>
      <c r="JA148" s="593">
        <v>230.9</v>
      </c>
      <c r="JB148" s="593">
        <v>230.9</v>
      </c>
      <c r="JC148" s="593">
        <v>230.9</v>
      </c>
      <c r="JH148" s="593">
        <v>83.86</v>
      </c>
      <c r="JI148" s="593">
        <v>83.86</v>
      </c>
      <c r="JJ148" s="593">
        <v>184.02</v>
      </c>
      <c r="JK148" s="593">
        <v>184.02</v>
      </c>
      <c r="JL148" s="593">
        <v>184.02</v>
      </c>
      <c r="JM148" s="593">
        <v>184.02</v>
      </c>
      <c r="JN148" s="593">
        <v>219.77</v>
      </c>
      <c r="JO148" s="593">
        <v>219.77</v>
      </c>
      <c r="JP148" s="593">
        <v>219.77</v>
      </c>
      <c r="JQ148" s="593">
        <v>219.77</v>
      </c>
      <c r="JT148" s="593">
        <v>22.18</v>
      </c>
      <c r="JU148" s="593">
        <v>22.18</v>
      </c>
      <c r="JV148" s="593">
        <v>22.18</v>
      </c>
      <c r="JW148" s="593">
        <v>22.18</v>
      </c>
      <c r="JX148" s="593">
        <v>22.18</v>
      </c>
      <c r="JY148" s="593">
        <v>22.18</v>
      </c>
      <c r="KF148" s="593">
        <v>9.94</v>
      </c>
      <c r="KG148" s="593">
        <v>9.94</v>
      </c>
      <c r="KH148" s="593">
        <v>8.77</v>
      </c>
      <c r="KI148" s="593">
        <v>8.77</v>
      </c>
      <c r="KJ148" s="593">
        <v>8.77</v>
      </c>
      <c r="KK148" s="593">
        <v>8.77</v>
      </c>
      <c r="KR148" s="593">
        <v>23.05</v>
      </c>
      <c r="KS148" s="593">
        <v>23.05</v>
      </c>
      <c r="KT148" s="593">
        <v>23.05</v>
      </c>
      <c r="KU148" s="593">
        <v>23.05</v>
      </c>
      <c r="KV148" s="593">
        <v>103.76</v>
      </c>
      <c r="KW148" s="593">
        <v>103.76</v>
      </c>
      <c r="LD148" s="593">
        <v>9.6</v>
      </c>
      <c r="LE148" s="593">
        <v>9.6</v>
      </c>
      <c r="LF148" s="593">
        <v>9.6</v>
      </c>
      <c r="LG148" s="593">
        <v>9.6</v>
      </c>
      <c r="LH148" s="593">
        <v>1.57</v>
      </c>
      <c r="LI148" s="593">
        <v>1.57</v>
      </c>
      <c r="LP148" s="593">
        <v>10.97</v>
      </c>
      <c r="LQ148" s="593">
        <v>10.97</v>
      </c>
      <c r="LR148" s="593">
        <v>10.97</v>
      </c>
      <c r="LS148" s="593">
        <v>10.97</v>
      </c>
      <c r="LT148" s="593">
        <v>7.39</v>
      </c>
      <c r="LU148" s="593">
        <v>7.39</v>
      </c>
      <c r="MB148" s="593">
        <v>10.69</v>
      </c>
      <c r="MC148" s="593">
        <v>11</v>
      </c>
      <c r="MD148" s="593">
        <v>6.97</v>
      </c>
      <c r="ME148" s="593">
        <v>6.97</v>
      </c>
      <c r="MF148" s="593">
        <v>6.93</v>
      </c>
      <c r="MG148" s="593">
        <v>6.93</v>
      </c>
      <c r="MH148" s="593">
        <v>7.73</v>
      </c>
      <c r="MI148" s="593">
        <v>7.73</v>
      </c>
      <c r="MJ148" s="593">
        <v>7.16</v>
      </c>
      <c r="MK148" s="593">
        <v>7.16</v>
      </c>
      <c r="ML148" s="593">
        <v>7.36</v>
      </c>
      <c r="MM148" s="593">
        <v>7.47</v>
      </c>
      <c r="MN148" s="593">
        <v>25.2</v>
      </c>
      <c r="MO148" s="593">
        <v>25.2</v>
      </c>
      <c r="MP148" s="593">
        <v>17.98</v>
      </c>
      <c r="MQ148" s="593">
        <v>17.98</v>
      </c>
      <c r="MR148" s="593">
        <v>19.73</v>
      </c>
      <c r="MS148" s="593">
        <v>19.73</v>
      </c>
      <c r="MT148" s="593">
        <v>120.78</v>
      </c>
      <c r="MU148" s="593">
        <v>120.78</v>
      </c>
      <c r="MV148" s="593">
        <v>120.78</v>
      </c>
      <c r="MW148" s="593">
        <v>120.78</v>
      </c>
      <c r="MX148" s="593">
        <v>120.78</v>
      </c>
      <c r="MY148" s="593">
        <v>120.78</v>
      </c>
      <c r="MZ148" s="593">
        <v>40.71</v>
      </c>
      <c r="NA148" s="593">
        <v>40.71</v>
      </c>
      <c r="NB148" s="593">
        <v>155.41999999999999</v>
      </c>
      <c r="NC148" s="593">
        <v>155.41999999999999</v>
      </c>
      <c r="ND148" s="593">
        <v>151.02000000000001</v>
      </c>
      <c r="NE148" s="593">
        <v>151.02000000000001</v>
      </c>
      <c r="NF148" s="604">
        <f t="shared" si="16"/>
        <v>153.22</v>
      </c>
      <c r="NG148" s="604">
        <f t="shared" si="16"/>
        <v>153.22</v>
      </c>
      <c r="NH148" s="593">
        <v>156.6</v>
      </c>
      <c r="NI148" s="593">
        <v>156.6</v>
      </c>
      <c r="NL148" s="593">
        <v>34.65</v>
      </c>
      <c r="NM148" s="593">
        <v>34.65</v>
      </c>
      <c r="NN148" s="593">
        <v>128.47999999999999</v>
      </c>
      <c r="NO148" s="593">
        <v>128.47999999999999</v>
      </c>
      <c r="NP148" s="593">
        <v>128.47999999999999</v>
      </c>
      <c r="NQ148" s="593">
        <v>128.47999999999999</v>
      </c>
      <c r="NR148" s="593">
        <v>127.4</v>
      </c>
      <c r="NS148" s="593">
        <v>127.4</v>
      </c>
      <c r="NT148" s="593">
        <v>129.09</v>
      </c>
      <c r="NU148" s="593">
        <v>129.09</v>
      </c>
      <c r="NX148" s="593">
        <v>78.290000000000006</v>
      </c>
      <c r="NY148" s="593">
        <v>78.290000000000006</v>
      </c>
      <c r="NZ148" s="593">
        <v>149.26</v>
      </c>
      <c r="OA148" s="593">
        <v>149.26</v>
      </c>
      <c r="OB148" s="593">
        <v>149.26</v>
      </c>
      <c r="OC148" s="593">
        <v>149.26</v>
      </c>
      <c r="OD148" s="593">
        <v>150.37</v>
      </c>
      <c r="OE148" s="593">
        <v>150.37</v>
      </c>
      <c r="OJ148" s="593">
        <v>55.89</v>
      </c>
      <c r="OK148" s="593">
        <v>55.89</v>
      </c>
      <c r="OL148" s="593">
        <v>129.54</v>
      </c>
      <c r="OM148" s="593">
        <v>129.54</v>
      </c>
      <c r="ON148" s="593">
        <v>129.54</v>
      </c>
      <c r="OO148" s="593">
        <v>129.54</v>
      </c>
      <c r="OP148" s="593">
        <v>103.72</v>
      </c>
      <c r="OQ148" s="593">
        <v>103.72</v>
      </c>
      <c r="OR148" s="593">
        <v>139.15</v>
      </c>
      <c r="OS148" s="593">
        <v>139.15</v>
      </c>
      <c r="OV148" s="593">
        <v>26.13</v>
      </c>
      <c r="OW148" s="593">
        <v>26.13</v>
      </c>
      <c r="OX148" s="593">
        <v>18.93</v>
      </c>
      <c r="OY148" s="593">
        <v>18.93</v>
      </c>
      <c r="OZ148" s="593">
        <v>18.46</v>
      </c>
      <c r="PA148" s="593">
        <v>18.46</v>
      </c>
      <c r="PB148" s="593">
        <v>18.149999999999999</v>
      </c>
      <c r="PC148" s="593">
        <v>18.149999999999999</v>
      </c>
      <c r="PD148" s="593">
        <v>119.31</v>
      </c>
      <c r="PE148" s="593">
        <v>119.31</v>
      </c>
      <c r="PH148" s="593">
        <v>29.68</v>
      </c>
      <c r="PI148" s="593">
        <v>29.68</v>
      </c>
      <c r="PJ148" s="593">
        <v>22.25</v>
      </c>
      <c r="PK148" s="593">
        <v>22.25</v>
      </c>
      <c r="PL148" s="593">
        <v>22.25</v>
      </c>
      <c r="PM148" s="593">
        <v>21.33</v>
      </c>
      <c r="PN148" s="593">
        <v>21.33</v>
      </c>
      <c r="PO148" s="593">
        <v>22.08</v>
      </c>
      <c r="PP148" s="593">
        <v>128.41999999999999</v>
      </c>
      <c r="PQ148" s="593">
        <v>128.41999999999999</v>
      </c>
      <c r="PT148" s="593">
        <v>20.8</v>
      </c>
      <c r="PU148" s="593">
        <v>20.8</v>
      </c>
      <c r="PV148" s="593">
        <v>12.22</v>
      </c>
      <c r="PW148" s="593">
        <v>12.22</v>
      </c>
      <c r="PX148" s="593">
        <v>13.29</v>
      </c>
      <c r="PY148" s="593">
        <v>13.29</v>
      </c>
      <c r="PZ148" s="593">
        <v>13.29</v>
      </c>
      <c r="QA148" s="593">
        <v>13.29</v>
      </c>
      <c r="QB148" s="593">
        <v>13.29</v>
      </c>
      <c r="QC148" s="593">
        <v>13.29</v>
      </c>
      <c r="QD148" s="593">
        <v>13.28</v>
      </c>
      <c r="QE148" s="593">
        <v>13.86</v>
      </c>
      <c r="QF148" s="593">
        <v>6.06</v>
      </c>
      <c r="QG148" s="593">
        <v>6.06</v>
      </c>
      <c r="QH148" s="593">
        <v>3.49</v>
      </c>
      <c r="QI148" s="593">
        <v>3.49</v>
      </c>
      <c r="QJ148" s="593">
        <v>3.77</v>
      </c>
      <c r="QK148" s="593">
        <v>3.77</v>
      </c>
      <c r="QL148" s="593">
        <v>3.77</v>
      </c>
      <c r="QM148" s="593">
        <v>3.77</v>
      </c>
      <c r="QN148" s="593">
        <v>3.77</v>
      </c>
      <c r="QO148" s="593">
        <v>3.77</v>
      </c>
      <c r="QP148" s="593">
        <v>3.81</v>
      </c>
      <c r="QQ148" s="593">
        <v>3.81</v>
      </c>
      <c r="QR148" s="593">
        <v>7.12</v>
      </c>
      <c r="QS148" s="593">
        <v>7.12</v>
      </c>
      <c r="QT148" s="593">
        <v>4.09</v>
      </c>
      <c r="QU148" s="593">
        <v>4.09</v>
      </c>
      <c r="QV148" s="593">
        <v>4.43</v>
      </c>
      <c r="QW148" s="593">
        <v>4.43</v>
      </c>
      <c r="QX148" s="593">
        <v>4.43</v>
      </c>
      <c r="QY148" s="593">
        <v>4.43</v>
      </c>
      <c r="QZ148" s="593">
        <v>4.43</v>
      </c>
      <c r="RA148" s="593">
        <v>4.43</v>
      </c>
      <c r="RB148" s="593">
        <v>4.46</v>
      </c>
      <c r="RC148" s="593">
        <v>4.46</v>
      </c>
      <c r="RD148" s="593">
        <v>11.12</v>
      </c>
      <c r="RE148" s="593">
        <v>11.12</v>
      </c>
      <c r="RF148" s="593">
        <v>6.38</v>
      </c>
      <c r="RG148" s="593">
        <v>6.38</v>
      </c>
      <c r="RH148" s="593">
        <v>6.93</v>
      </c>
      <c r="RI148" s="593">
        <v>6.93</v>
      </c>
      <c r="RJ148" s="593">
        <v>6.93</v>
      </c>
      <c r="RK148" s="593">
        <v>6.93</v>
      </c>
      <c r="RL148" s="593">
        <v>6.93</v>
      </c>
      <c r="RM148" s="593">
        <v>6.93</v>
      </c>
      <c r="RN148" s="593">
        <v>6.97</v>
      </c>
      <c r="RO148" s="593">
        <v>7.28</v>
      </c>
      <c r="RP148" s="593">
        <v>29.12</v>
      </c>
      <c r="RQ148" s="593">
        <v>29.12</v>
      </c>
      <c r="RR148" s="593">
        <v>17.55</v>
      </c>
      <c r="RS148" s="593">
        <v>17.55</v>
      </c>
      <c r="RT148" s="593">
        <v>19.11</v>
      </c>
      <c r="RU148" s="593">
        <v>19.11</v>
      </c>
      <c r="RV148" s="593">
        <v>19.11</v>
      </c>
      <c r="RW148" s="593">
        <v>19.11</v>
      </c>
      <c r="RX148" s="593">
        <v>19.11</v>
      </c>
      <c r="RY148" s="593">
        <v>19.11</v>
      </c>
      <c r="RZ148" s="593">
        <v>19</v>
      </c>
      <c r="SA148" s="593">
        <v>19</v>
      </c>
      <c r="SB148" s="593">
        <v>15.38</v>
      </c>
      <c r="SC148" s="593">
        <v>15.38</v>
      </c>
      <c r="SD148" s="593">
        <v>8.9</v>
      </c>
      <c r="SE148" s="593">
        <v>8.9</v>
      </c>
      <c r="SF148" s="593">
        <v>9.68</v>
      </c>
      <c r="SG148" s="593">
        <v>9.68</v>
      </c>
      <c r="SH148" s="593">
        <v>9.68</v>
      </c>
      <c r="SI148" s="593">
        <v>9.68</v>
      </c>
      <c r="SJ148" s="593">
        <v>9.68</v>
      </c>
      <c r="SK148" s="593">
        <v>9.68</v>
      </c>
      <c r="SL148" s="593">
        <v>9.7100000000000009</v>
      </c>
      <c r="SM148" s="593">
        <v>9.7100000000000009</v>
      </c>
      <c r="SN148" s="593">
        <v>12.95</v>
      </c>
      <c r="SO148" s="593">
        <v>12.95</v>
      </c>
      <c r="SZ148" s="593">
        <v>14.18</v>
      </c>
      <c r="TA148" s="593">
        <v>14.18</v>
      </c>
      <c r="TX148" s="593">
        <v>9.07</v>
      </c>
      <c r="TY148" s="600">
        <v>9.07</v>
      </c>
    </row>
    <row r="149" spans="1:545" s="593" customFormat="1" x14ac:dyDescent="0.15">
      <c r="A149" s="602">
        <v>33</v>
      </c>
      <c r="B149" s="603">
        <v>33.479999999999997</v>
      </c>
      <c r="C149" s="603">
        <v>33.479999999999997</v>
      </c>
      <c r="D149" s="603">
        <v>34.200000000000003</v>
      </c>
      <c r="E149" s="603">
        <v>34.200000000000003</v>
      </c>
      <c r="F149" s="603">
        <v>121.25</v>
      </c>
      <c r="G149" s="603">
        <v>121.25</v>
      </c>
      <c r="H149" s="603">
        <v>111.18</v>
      </c>
      <c r="I149" s="603">
        <v>111.18</v>
      </c>
      <c r="J149" s="603">
        <v>123.09</v>
      </c>
      <c r="K149" s="603">
        <v>123.09</v>
      </c>
      <c r="L149" s="603"/>
      <c r="M149" s="603"/>
      <c r="N149" s="603"/>
      <c r="O149" s="603"/>
      <c r="P149" s="603"/>
      <c r="Q149" s="603"/>
      <c r="R149" s="603"/>
      <c r="S149" s="603"/>
      <c r="T149" s="603"/>
      <c r="U149" s="603"/>
      <c r="V149" s="603"/>
      <c r="W149" s="603"/>
      <c r="X149" s="603"/>
      <c r="Y149" s="603"/>
      <c r="Z149" s="603">
        <v>6.77</v>
      </c>
      <c r="AA149" s="603"/>
      <c r="AB149" s="603"/>
      <c r="AC149" s="603"/>
      <c r="AD149" s="603"/>
      <c r="AE149" s="603"/>
      <c r="AF149" s="603"/>
      <c r="AG149" s="603"/>
      <c r="AH149" s="603"/>
      <c r="AI149" s="603"/>
      <c r="AJ149" s="603"/>
      <c r="AK149" s="603"/>
      <c r="AL149" s="603">
        <v>15.65</v>
      </c>
      <c r="AM149" s="603">
        <v>15.65</v>
      </c>
      <c r="AN149" s="603"/>
      <c r="AO149" s="603"/>
      <c r="AP149" s="603"/>
      <c r="AQ149" s="603"/>
      <c r="AR149" s="603"/>
      <c r="AS149" s="603"/>
      <c r="AT149" s="603"/>
      <c r="AU149" s="603"/>
      <c r="AV149" s="603"/>
      <c r="AW149" s="603"/>
      <c r="AX149" s="603">
        <v>17.84</v>
      </c>
      <c r="AY149" s="603">
        <v>17.84</v>
      </c>
      <c r="AZ149" s="603"/>
      <c r="BA149" s="603"/>
      <c r="BB149" s="603"/>
      <c r="BC149" s="603"/>
      <c r="BD149" s="603"/>
      <c r="BE149" s="603"/>
      <c r="BF149" s="603"/>
      <c r="BG149" s="603"/>
      <c r="BH149" s="603"/>
      <c r="BI149" s="603"/>
      <c r="BJ149" s="603">
        <v>9.67</v>
      </c>
      <c r="BK149" s="603"/>
      <c r="BL149" s="603"/>
      <c r="BM149" s="603"/>
      <c r="BN149" s="603"/>
      <c r="BO149" s="603"/>
      <c r="BP149" s="603"/>
      <c r="BQ149" s="603"/>
      <c r="BR149" s="603"/>
      <c r="BS149" s="603"/>
      <c r="BT149" s="603"/>
      <c r="BU149" s="603"/>
      <c r="BV149" s="603">
        <v>2.75</v>
      </c>
      <c r="BW149" s="603"/>
      <c r="BX149" s="603"/>
      <c r="BY149" s="603"/>
      <c r="BZ149" s="603"/>
      <c r="CA149" s="603"/>
      <c r="CB149" s="603"/>
      <c r="CC149" s="603"/>
      <c r="CD149" s="603"/>
      <c r="CE149" s="603"/>
      <c r="CF149" s="603"/>
      <c r="CG149" s="603"/>
      <c r="CH149" s="603">
        <v>8.6</v>
      </c>
      <c r="CI149" s="603">
        <v>8.6</v>
      </c>
      <c r="CJ149" s="603"/>
      <c r="CK149" s="603"/>
      <c r="CL149" s="603"/>
      <c r="CM149" s="603"/>
      <c r="CN149" s="603"/>
      <c r="CO149" s="603"/>
      <c r="CP149" s="603"/>
      <c r="CQ149" s="603"/>
      <c r="CR149" s="603"/>
      <c r="CS149" s="603"/>
      <c r="CT149" s="603"/>
      <c r="CU149" s="603"/>
      <c r="CV149" s="603"/>
      <c r="CW149" s="603"/>
      <c r="CX149" s="603"/>
      <c r="CY149" s="603"/>
      <c r="CZ149" s="603"/>
      <c r="DA149" s="603"/>
      <c r="DB149" s="603"/>
      <c r="DC149" s="603"/>
      <c r="DD149" s="603"/>
      <c r="DE149" s="603"/>
      <c r="DF149" s="603">
        <v>104.6</v>
      </c>
      <c r="DG149" s="603">
        <v>104.6</v>
      </c>
      <c r="DH149" s="603">
        <v>105.43</v>
      </c>
      <c r="DI149" s="603">
        <v>104.61</v>
      </c>
      <c r="DJ149" s="603">
        <v>168.78</v>
      </c>
      <c r="DK149" s="603">
        <v>168.78</v>
      </c>
      <c r="DL149" s="603">
        <v>162.91</v>
      </c>
      <c r="DM149" s="603">
        <v>162.91</v>
      </c>
      <c r="DN149" s="603">
        <v>168.78</v>
      </c>
      <c r="DO149" s="603">
        <v>168.78</v>
      </c>
      <c r="DP149" s="603">
        <v>162.91</v>
      </c>
      <c r="DQ149" s="603">
        <v>168.78</v>
      </c>
      <c r="DR149" s="603">
        <v>168.78</v>
      </c>
      <c r="DS149" s="603">
        <v>168.78</v>
      </c>
      <c r="DT149" s="603">
        <v>162.91</v>
      </c>
      <c r="DU149" s="603">
        <v>162.91</v>
      </c>
      <c r="DV149" s="603">
        <v>188.31</v>
      </c>
      <c r="DW149" s="603">
        <v>182.97</v>
      </c>
      <c r="DX149" s="603">
        <v>188.31</v>
      </c>
      <c r="DY149" s="603">
        <v>188.31</v>
      </c>
      <c r="DZ149" s="603">
        <v>182.97</v>
      </c>
      <c r="EA149" s="603">
        <v>182.97</v>
      </c>
      <c r="EB149" s="603">
        <v>184.57</v>
      </c>
      <c r="EC149" s="603">
        <v>184.57</v>
      </c>
      <c r="ED149" s="603">
        <v>55.38</v>
      </c>
      <c r="EE149" s="603">
        <v>53.34</v>
      </c>
      <c r="EF149" s="603">
        <v>53.34</v>
      </c>
      <c r="EG149" s="603">
        <v>53.34</v>
      </c>
      <c r="EH149" s="603">
        <v>54.61</v>
      </c>
      <c r="EI149" s="603">
        <v>54.61</v>
      </c>
      <c r="EJ149" s="603">
        <v>147.38</v>
      </c>
      <c r="EK149" s="603">
        <v>147.38</v>
      </c>
      <c r="EL149" s="603">
        <v>147.38</v>
      </c>
      <c r="EM149" s="603">
        <v>151.56</v>
      </c>
      <c r="EN149" s="603">
        <v>147.34</v>
      </c>
      <c r="EO149" s="603">
        <v>147.34</v>
      </c>
      <c r="EP149" s="603">
        <v>147.53</v>
      </c>
      <c r="EQ149" s="603">
        <v>147.53</v>
      </c>
      <c r="ER149" s="603">
        <v>47.94</v>
      </c>
      <c r="ES149" s="603">
        <v>48.74</v>
      </c>
      <c r="ET149" s="603">
        <v>48.15</v>
      </c>
      <c r="EU149" s="603">
        <v>48.15</v>
      </c>
      <c r="EV149" s="603">
        <v>48.15</v>
      </c>
      <c r="EW149" s="603">
        <v>48.15</v>
      </c>
      <c r="EX149" s="603">
        <v>48.15</v>
      </c>
      <c r="EY149" s="603">
        <v>38.35</v>
      </c>
      <c r="EZ149" s="603">
        <v>118.69</v>
      </c>
      <c r="FA149" s="603">
        <v>118.69</v>
      </c>
      <c r="FB149" s="603">
        <v>118.69</v>
      </c>
      <c r="FC149" s="603">
        <v>118.69</v>
      </c>
      <c r="FD149" s="603">
        <v>26.79</v>
      </c>
      <c r="FE149" s="603">
        <v>26.79</v>
      </c>
      <c r="FF149" s="603">
        <v>26.79</v>
      </c>
      <c r="FG149" s="603">
        <v>26.79</v>
      </c>
      <c r="FH149" s="603">
        <v>26.79</v>
      </c>
      <c r="FI149" s="603">
        <v>26.79</v>
      </c>
      <c r="FJ149" s="603">
        <v>20.14</v>
      </c>
      <c r="FK149" s="603">
        <v>20.14</v>
      </c>
      <c r="FL149" s="593">
        <v>20.14</v>
      </c>
      <c r="FM149" s="593">
        <v>20.14</v>
      </c>
      <c r="FN149" s="593">
        <v>21.33</v>
      </c>
      <c r="FO149" s="593">
        <v>21.33</v>
      </c>
      <c r="FP149" s="593">
        <v>33.6</v>
      </c>
      <c r="FQ149" s="593">
        <v>33.6</v>
      </c>
      <c r="FR149" s="593">
        <v>33.6</v>
      </c>
      <c r="FS149" s="593">
        <v>33.6</v>
      </c>
      <c r="FT149" s="593">
        <v>125.68</v>
      </c>
      <c r="FU149" s="593">
        <v>125.68</v>
      </c>
      <c r="FV149" s="593">
        <v>125.68</v>
      </c>
      <c r="FW149" s="593">
        <v>125.68</v>
      </c>
      <c r="FX149" s="593">
        <v>125.68</v>
      </c>
      <c r="FY149" s="593">
        <v>125.68</v>
      </c>
      <c r="FZ149" s="593">
        <v>125.68</v>
      </c>
      <c r="GA149" s="593">
        <v>125.68</v>
      </c>
      <c r="GB149" s="593">
        <v>63.29</v>
      </c>
      <c r="GC149" s="593">
        <v>63.29</v>
      </c>
      <c r="GD149" s="593">
        <v>14.85</v>
      </c>
      <c r="GE149" s="593">
        <v>15.42</v>
      </c>
      <c r="GF149" s="593">
        <v>19.690000000000001</v>
      </c>
      <c r="GG149" s="593">
        <v>19.690000000000001</v>
      </c>
      <c r="GH149" s="593">
        <v>14.9</v>
      </c>
      <c r="GI149" s="593">
        <v>14.9</v>
      </c>
      <c r="GJ149" s="593">
        <v>14.75</v>
      </c>
      <c r="GK149" s="593">
        <v>14.75</v>
      </c>
      <c r="GL149" s="593">
        <v>14.75</v>
      </c>
      <c r="GM149" s="593">
        <v>14.75</v>
      </c>
      <c r="GN149" s="593">
        <v>6.92</v>
      </c>
      <c r="GO149" s="593">
        <v>6.92</v>
      </c>
      <c r="GP149" s="593">
        <v>4.8499999999999996</v>
      </c>
      <c r="GQ149" s="593">
        <v>4.72</v>
      </c>
      <c r="GZ149" s="593">
        <v>40.5</v>
      </c>
      <c r="HA149" s="593">
        <v>40.5</v>
      </c>
      <c r="HB149" s="593">
        <v>121.07</v>
      </c>
      <c r="HC149" s="593">
        <v>121.07</v>
      </c>
      <c r="HD149" s="593">
        <v>121.07</v>
      </c>
      <c r="HE149" s="593">
        <v>121.07</v>
      </c>
      <c r="HF149" s="593">
        <v>145.49</v>
      </c>
      <c r="HG149" s="593">
        <v>145.49</v>
      </c>
      <c r="HH149" s="593">
        <v>145.49</v>
      </c>
      <c r="HI149" s="593">
        <v>145.49</v>
      </c>
      <c r="HJ149" s="593">
        <v>145.49</v>
      </c>
      <c r="HK149" s="593">
        <v>145.49</v>
      </c>
      <c r="HL149" s="593">
        <v>185.18</v>
      </c>
      <c r="HM149" s="593">
        <v>185.18</v>
      </c>
      <c r="HN149" s="593">
        <v>160.05000000000001</v>
      </c>
      <c r="HO149" s="593">
        <v>160.05000000000001</v>
      </c>
      <c r="HP149" s="593">
        <v>160.05000000000001</v>
      </c>
      <c r="HQ149" s="593">
        <v>160.05000000000001</v>
      </c>
      <c r="HR149" s="593">
        <v>168.28</v>
      </c>
      <c r="HS149" s="593">
        <v>168.28</v>
      </c>
      <c r="HT149" s="593">
        <v>168.28</v>
      </c>
      <c r="HU149" s="593">
        <v>168.28</v>
      </c>
      <c r="HX149" s="593">
        <v>36.79</v>
      </c>
      <c r="HY149" s="593">
        <v>36.79</v>
      </c>
      <c r="HZ149" s="593">
        <v>115.11</v>
      </c>
      <c r="IA149" s="593">
        <v>115.11</v>
      </c>
      <c r="IB149" s="593">
        <v>115.99</v>
      </c>
      <c r="IC149" s="593">
        <v>115.99</v>
      </c>
      <c r="ID149" s="593">
        <v>142.37</v>
      </c>
      <c r="IE149" s="593">
        <v>142.37</v>
      </c>
      <c r="IJ149" s="593">
        <v>94.91</v>
      </c>
      <c r="IK149" s="593">
        <v>94.91</v>
      </c>
      <c r="IL149" s="593">
        <v>196.14</v>
      </c>
      <c r="IM149" s="593">
        <v>196.14</v>
      </c>
      <c r="IN149" s="593">
        <v>235.05</v>
      </c>
      <c r="IO149" s="593">
        <v>235.05</v>
      </c>
      <c r="IP149" s="593">
        <v>235.05</v>
      </c>
      <c r="IQ149" s="593">
        <v>235.05</v>
      </c>
      <c r="IV149" s="593">
        <v>94.91</v>
      </c>
      <c r="IW149" s="593">
        <v>94.91</v>
      </c>
      <c r="IX149" s="593">
        <v>196.14</v>
      </c>
      <c r="IY149" s="593">
        <v>196.14</v>
      </c>
      <c r="IZ149" s="593">
        <v>235.05</v>
      </c>
      <c r="JA149" s="593">
        <v>235.05</v>
      </c>
      <c r="JB149" s="593">
        <v>235.05</v>
      </c>
      <c r="JC149" s="593">
        <v>235.05</v>
      </c>
      <c r="JH149" s="593">
        <v>85.32</v>
      </c>
      <c r="JI149" s="593">
        <v>85.32</v>
      </c>
      <c r="JJ149" s="593">
        <v>186.73</v>
      </c>
      <c r="JK149" s="593">
        <v>186.73</v>
      </c>
      <c r="JL149" s="593">
        <v>186.73</v>
      </c>
      <c r="JM149" s="593">
        <v>186.73</v>
      </c>
      <c r="JN149" s="593">
        <v>223.89</v>
      </c>
      <c r="JO149" s="593">
        <v>223.89</v>
      </c>
      <c r="JP149" s="593">
        <v>223.89</v>
      </c>
      <c r="JQ149" s="593">
        <v>223.89</v>
      </c>
      <c r="JT149" s="593">
        <v>22.57</v>
      </c>
      <c r="JU149" s="593">
        <v>22.57</v>
      </c>
      <c r="JV149" s="593">
        <v>22.57</v>
      </c>
      <c r="JW149" s="593">
        <v>22.57</v>
      </c>
      <c r="JX149" s="593">
        <v>22.57</v>
      </c>
      <c r="JY149" s="593">
        <v>22.57</v>
      </c>
      <c r="KF149" s="593">
        <v>10.11</v>
      </c>
      <c r="KG149" s="593">
        <v>10.11</v>
      </c>
      <c r="KH149" s="593">
        <v>8.9600000000000009</v>
      </c>
      <c r="KI149" s="593">
        <v>8.9600000000000009</v>
      </c>
      <c r="KJ149" s="593">
        <v>8.9600000000000009</v>
      </c>
      <c r="KK149" s="593">
        <v>8.9600000000000009</v>
      </c>
      <c r="KR149" s="593">
        <v>23.45</v>
      </c>
      <c r="KS149" s="593">
        <v>23.45</v>
      </c>
      <c r="KT149" s="593">
        <v>23.45</v>
      </c>
      <c r="KU149" s="593">
        <v>23.45</v>
      </c>
      <c r="KV149" s="593">
        <v>106.47</v>
      </c>
      <c r="KW149" s="593">
        <v>106.47</v>
      </c>
      <c r="LD149" s="593">
        <v>9.85</v>
      </c>
      <c r="LE149" s="593">
        <v>9.85</v>
      </c>
      <c r="LF149" s="593">
        <v>9.85</v>
      </c>
      <c r="LG149" s="593">
        <v>9.85</v>
      </c>
      <c r="LH149" s="593">
        <v>1.61</v>
      </c>
      <c r="LI149" s="593">
        <v>1.61</v>
      </c>
      <c r="LP149" s="593">
        <v>11.16</v>
      </c>
      <c r="LQ149" s="593">
        <v>11.16</v>
      </c>
      <c r="LR149" s="593">
        <v>11.16</v>
      </c>
      <c r="LS149" s="593">
        <v>11.16</v>
      </c>
      <c r="LT149" s="593">
        <v>7.6</v>
      </c>
      <c r="LU149" s="593">
        <v>7.6</v>
      </c>
      <c r="MB149" s="593">
        <v>10.91</v>
      </c>
      <c r="MC149" s="593">
        <v>11.21</v>
      </c>
      <c r="MD149" s="593">
        <v>7.21</v>
      </c>
      <c r="ME149" s="593">
        <v>7.21</v>
      </c>
      <c r="MF149" s="593">
        <v>7.17</v>
      </c>
      <c r="MG149" s="593">
        <v>7.17</v>
      </c>
      <c r="MH149" s="593">
        <v>7.97</v>
      </c>
      <c r="MI149" s="593">
        <v>7.97</v>
      </c>
      <c r="MJ149" s="593">
        <v>7.4</v>
      </c>
      <c r="MK149" s="593">
        <v>7.4</v>
      </c>
      <c r="ML149" s="593">
        <v>7.61</v>
      </c>
      <c r="MM149" s="593">
        <v>7.71</v>
      </c>
      <c r="MN149" s="593">
        <v>25.65</v>
      </c>
      <c r="MO149" s="593">
        <v>25.65</v>
      </c>
      <c r="MP149" s="593">
        <v>18.48</v>
      </c>
      <c r="MQ149" s="593">
        <v>18.48</v>
      </c>
      <c r="MR149" s="593">
        <v>20.22</v>
      </c>
      <c r="MS149" s="593">
        <v>20.22</v>
      </c>
      <c r="MT149" s="593">
        <v>123.98</v>
      </c>
      <c r="MU149" s="593">
        <v>123.98</v>
      </c>
      <c r="MV149" s="593">
        <v>123.98</v>
      </c>
      <c r="MW149" s="593">
        <v>123.98</v>
      </c>
      <c r="MX149" s="593">
        <v>123.98</v>
      </c>
      <c r="MY149" s="593">
        <v>123.98</v>
      </c>
      <c r="MZ149" s="593">
        <v>41.5</v>
      </c>
      <c r="NA149" s="593">
        <v>41.5</v>
      </c>
      <c r="NB149" s="593">
        <v>159.63</v>
      </c>
      <c r="NC149" s="593">
        <v>159.63</v>
      </c>
      <c r="ND149" s="593">
        <v>155.19</v>
      </c>
      <c r="NE149" s="593">
        <v>155.19</v>
      </c>
      <c r="NF149" s="604">
        <f t="shared" si="16"/>
        <v>157.41</v>
      </c>
      <c r="NG149" s="604">
        <f t="shared" si="16"/>
        <v>157.41</v>
      </c>
      <c r="NH149" s="593">
        <v>160.71</v>
      </c>
      <c r="NI149" s="593">
        <v>160.71</v>
      </c>
      <c r="NL149" s="593">
        <v>35.31</v>
      </c>
      <c r="NM149" s="593">
        <v>35.31</v>
      </c>
      <c r="NN149" s="593">
        <v>131.93</v>
      </c>
      <c r="NO149" s="593">
        <v>131.93</v>
      </c>
      <c r="NP149" s="593">
        <v>131.93</v>
      </c>
      <c r="NQ149" s="593">
        <v>131.93</v>
      </c>
      <c r="NR149" s="593">
        <v>130.88</v>
      </c>
      <c r="NS149" s="593">
        <v>130.88</v>
      </c>
      <c r="NT149" s="593">
        <v>132.54</v>
      </c>
      <c r="NU149" s="593">
        <v>132.54</v>
      </c>
      <c r="NX149" s="593">
        <v>79.650000000000006</v>
      </c>
      <c r="NY149" s="593">
        <v>79.650000000000006</v>
      </c>
      <c r="NZ149" s="593">
        <v>152.22</v>
      </c>
      <c r="OA149" s="593">
        <v>152.22</v>
      </c>
      <c r="OB149" s="593">
        <v>152.22</v>
      </c>
      <c r="OC149" s="593">
        <v>152.22</v>
      </c>
      <c r="OD149" s="593">
        <v>153.31</v>
      </c>
      <c r="OE149" s="593">
        <v>153.31</v>
      </c>
      <c r="OJ149" s="593">
        <v>56.72</v>
      </c>
      <c r="OK149" s="593">
        <v>56.72</v>
      </c>
      <c r="OL149" s="593">
        <v>131.26</v>
      </c>
      <c r="OM149" s="593">
        <v>131.26</v>
      </c>
      <c r="ON149" s="593">
        <v>131.26</v>
      </c>
      <c r="OO149" s="593">
        <v>131.26</v>
      </c>
      <c r="OP149" s="593">
        <v>106.61</v>
      </c>
      <c r="OQ149" s="593">
        <v>106.61</v>
      </c>
      <c r="OR149" s="593">
        <v>141.91</v>
      </c>
      <c r="OS149" s="593">
        <v>141.91</v>
      </c>
      <c r="OV149" s="593">
        <v>26.67</v>
      </c>
      <c r="OW149" s="593">
        <v>26.67</v>
      </c>
      <c r="OX149" s="593">
        <v>19.52</v>
      </c>
      <c r="OY149" s="593">
        <v>19.52</v>
      </c>
      <c r="OZ149" s="593">
        <v>19.04</v>
      </c>
      <c r="PA149" s="593">
        <v>19.04</v>
      </c>
      <c r="PB149" s="593">
        <v>18.72</v>
      </c>
      <c r="PC149" s="593">
        <v>18.72</v>
      </c>
      <c r="PD149" s="593">
        <v>122.89</v>
      </c>
      <c r="PE149" s="593">
        <v>122.89</v>
      </c>
      <c r="PH149" s="593">
        <v>30.16</v>
      </c>
      <c r="PI149" s="593">
        <v>30.16</v>
      </c>
      <c r="PJ149" s="593">
        <v>22.82</v>
      </c>
      <c r="PK149" s="593">
        <v>22.82</v>
      </c>
      <c r="PL149" s="593">
        <v>22.82</v>
      </c>
      <c r="PM149" s="593">
        <v>21.88</v>
      </c>
      <c r="PN149" s="593">
        <v>21.88</v>
      </c>
      <c r="PO149" s="593">
        <v>22.67</v>
      </c>
      <c r="PP149" s="593">
        <v>131.59</v>
      </c>
      <c r="PQ149" s="593">
        <v>131.59</v>
      </c>
      <c r="PT149" s="593">
        <v>21.16</v>
      </c>
      <c r="PU149" s="593">
        <v>21.16</v>
      </c>
      <c r="PV149" s="593">
        <v>12.61</v>
      </c>
      <c r="PW149" s="593">
        <v>12.61</v>
      </c>
      <c r="PX149" s="593">
        <v>13.67</v>
      </c>
      <c r="PY149" s="593">
        <v>13.67</v>
      </c>
      <c r="PZ149" s="593">
        <v>13.67</v>
      </c>
      <c r="QA149" s="593">
        <v>13.67</v>
      </c>
      <c r="QB149" s="593">
        <v>13.67</v>
      </c>
      <c r="QC149" s="593">
        <v>13.67</v>
      </c>
      <c r="QD149" s="593">
        <v>13.67</v>
      </c>
      <c r="QE149" s="593">
        <v>14.23</v>
      </c>
      <c r="QF149" s="593">
        <v>6.17</v>
      </c>
      <c r="QG149" s="593">
        <v>6.17</v>
      </c>
      <c r="QH149" s="593">
        <v>3.6</v>
      </c>
      <c r="QI149" s="593">
        <v>3.6</v>
      </c>
      <c r="QJ149" s="593">
        <v>3.88</v>
      </c>
      <c r="QK149" s="593">
        <v>3.88</v>
      </c>
      <c r="QL149" s="593">
        <v>3.88</v>
      </c>
      <c r="QM149" s="593">
        <v>3.88</v>
      </c>
      <c r="QN149" s="593">
        <v>3.88</v>
      </c>
      <c r="QO149" s="593">
        <v>3.88</v>
      </c>
      <c r="QP149" s="593">
        <v>3.92</v>
      </c>
      <c r="QQ149" s="593">
        <v>3.92</v>
      </c>
      <c r="QR149" s="593">
        <v>7.24</v>
      </c>
      <c r="QS149" s="593">
        <v>7.24</v>
      </c>
      <c r="QT149" s="593">
        <v>4.22</v>
      </c>
      <c r="QU149" s="593">
        <v>4.22</v>
      </c>
      <c r="QV149" s="593">
        <v>4.55</v>
      </c>
      <c r="QW149" s="593">
        <v>4.55</v>
      </c>
      <c r="QX149" s="593">
        <v>4.55</v>
      </c>
      <c r="QY149" s="593">
        <v>4.55</v>
      </c>
      <c r="QZ149" s="593">
        <v>4.55</v>
      </c>
      <c r="RA149" s="593">
        <v>4.55</v>
      </c>
      <c r="RB149" s="593">
        <v>4.59</v>
      </c>
      <c r="RC149" s="593">
        <v>4.59</v>
      </c>
      <c r="RD149" s="593">
        <v>11.31</v>
      </c>
      <c r="RE149" s="593">
        <v>11.31</v>
      </c>
      <c r="RF149" s="593">
        <v>6.59</v>
      </c>
      <c r="RG149" s="593">
        <v>6.59</v>
      </c>
      <c r="RH149" s="593">
        <v>7.14</v>
      </c>
      <c r="RI149" s="593">
        <v>7.14</v>
      </c>
      <c r="RJ149" s="593">
        <v>7.14</v>
      </c>
      <c r="RK149" s="593">
        <v>7.14</v>
      </c>
      <c r="RL149" s="593">
        <v>7.14</v>
      </c>
      <c r="RM149" s="593">
        <v>7.14</v>
      </c>
      <c r="RN149" s="593">
        <v>7.18</v>
      </c>
      <c r="RO149" s="593">
        <v>7.47</v>
      </c>
      <c r="RP149" s="593">
        <v>29.63</v>
      </c>
      <c r="RQ149" s="593">
        <v>29.63</v>
      </c>
      <c r="RR149" s="593">
        <v>18.11</v>
      </c>
      <c r="RS149" s="593">
        <v>18.11</v>
      </c>
      <c r="RT149" s="593">
        <v>19.64</v>
      </c>
      <c r="RU149" s="593">
        <v>19.64</v>
      </c>
      <c r="RV149" s="593">
        <v>19.64</v>
      </c>
      <c r="RW149" s="593">
        <v>19.64</v>
      </c>
      <c r="RX149" s="593">
        <v>19.64</v>
      </c>
      <c r="RY149" s="593">
        <v>19.64</v>
      </c>
      <c r="RZ149" s="593">
        <v>19.55</v>
      </c>
      <c r="SA149" s="593">
        <v>19.55</v>
      </c>
      <c r="SB149" s="593">
        <v>15.64</v>
      </c>
      <c r="SC149" s="593">
        <v>15.64</v>
      </c>
      <c r="SD149" s="593">
        <v>9.19</v>
      </c>
      <c r="SE149" s="593">
        <v>9.19</v>
      </c>
      <c r="SF149" s="593">
        <v>9.9600000000000009</v>
      </c>
      <c r="SG149" s="593">
        <v>9.9600000000000009</v>
      </c>
      <c r="SH149" s="593">
        <v>9.9600000000000009</v>
      </c>
      <c r="SI149" s="593">
        <v>9.9600000000000009</v>
      </c>
      <c r="SJ149" s="593">
        <v>9.9600000000000009</v>
      </c>
      <c r="SK149" s="593">
        <v>9.9600000000000009</v>
      </c>
      <c r="SL149" s="593">
        <v>9.99</v>
      </c>
      <c r="SM149" s="593">
        <v>9.99</v>
      </c>
      <c r="SN149" s="593">
        <v>13.17</v>
      </c>
      <c r="SO149" s="593">
        <v>13.17</v>
      </c>
      <c r="SZ149" s="593">
        <v>14.42</v>
      </c>
      <c r="TA149" s="593">
        <v>14.42</v>
      </c>
      <c r="TX149" s="593">
        <v>9.23</v>
      </c>
      <c r="TY149" s="600">
        <v>9.23</v>
      </c>
    </row>
    <row r="150" spans="1:545" s="593" customFormat="1" x14ac:dyDescent="0.15">
      <c r="A150" s="602">
        <v>34</v>
      </c>
      <c r="B150" s="603">
        <v>34.03</v>
      </c>
      <c r="C150" s="603">
        <v>34.03</v>
      </c>
      <c r="D150" s="603">
        <v>34.72</v>
      </c>
      <c r="E150" s="603">
        <v>34.72</v>
      </c>
      <c r="F150" s="603">
        <v>123.64</v>
      </c>
      <c r="G150" s="603">
        <v>123.64</v>
      </c>
      <c r="H150" s="603">
        <v>113.56</v>
      </c>
      <c r="I150" s="603">
        <v>113.56</v>
      </c>
      <c r="J150" s="603">
        <v>125.18</v>
      </c>
      <c r="K150" s="603">
        <v>125.18</v>
      </c>
      <c r="L150" s="603"/>
      <c r="M150" s="603"/>
      <c r="N150" s="603"/>
      <c r="O150" s="603"/>
      <c r="P150" s="603"/>
      <c r="Q150" s="603"/>
      <c r="R150" s="603"/>
      <c r="S150" s="603"/>
      <c r="T150" s="603"/>
      <c r="U150" s="603"/>
      <c r="V150" s="603"/>
      <c r="W150" s="603"/>
      <c r="X150" s="603"/>
      <c r="Y150" s="603"/>
      <c r="Z150" s="603">
        <v>6.87</v>
      </c>
      <c r="AA150" s="603"/>
      <c r="AB150" s="603"/>
      <c r="AC150" s="603"/>
      <c r="AD150" s="603"/>
      <c r="AE150" s="603"/>
      <c r="AF150" s="603"/>
      <c r="AG150" s="603"/>
      <c r="AH150" s="603"/>
      <c r="AI150" s="603"/>
      <c r="AJ150" s="603"/>
      <c r="AK150" s="603"/>
      <c r="AL150" s="603">
        <v>15.91</v>
      </c>
      <c r="AM150" s="603">
        <v>15.91</v>
      </c>
      <c r="AN150" s="603"/>
      <c r="AO150" s="603"/>
      <c r="AP150" s="603"/>
      <c r="AQ150" s="603"/>
      <c r="AR150" s="603"/>
      <c r="AS150" s="603"/>
      <c r="AT150" s="603"/>
      <c r="AU150" s="603"/>
      <c r="AV150" s="603"/>
      <c r="AW150" s="603"/>
      <c r="AX150" s="603">
        <v>18.13</v>
      </c>
      <c r="AY150" s="603">
        <v>18.13</v>
      </c>
      <c r="AZ150" s="603"/>
      <c r="BA150" s="603"/>
      <c r="BB150" s="603"/>
      <c r="BC150" s="603"/>
      <c r="BD150" s="603"/>
      <c r="BE150" s="603"/>
      <c r="BF150" s="603"/>
      <c r="BG150" s="603"/>
      <c r="BH150" s="603"/>
      <c r="BI150" s="603"/>
      <c r="BJ150" s="603">
        <v>9.82</v>
      </c>
      <c r="BK150" s="603"/>
      <c r="BL150" s="603"/>
      <c r="BM150" s="603"/>
      <c r="BN150" s="603"/>
      <c r="BO150" s="603"/>
      <c r="BP150" s="603"/>
      <c r="BQ150" s="603"/>
      <c r="BR150" s="603"/>
      <c r="BS150" s="603"/>
      <c r="BT150" s="603"/>
      <c r="BU150" s="603"/>
      <c r="BV150" s="603">
        <v>2.79</v>
      </c>
      <c r="BW150" s="603"/>
      <c r="BX150" s="603"/>
      <c r="BY150" s="603"/>
      <c r="BZ150" s="603"/>
      <c r="CA150" s="603"/>
      <c r="CB150" s="603"/>
      <c r="CC150" s="603"/>
      <c r="CD150" s="603"/>
      <c r="CE150" s="603"/>
      <c r="CF150" s="603"/>
      <c r="CG150" s="603"/>
      <c r="CH150" s="603">
        <v>8.73</v>
      </c>
      <c r="CI150" s="603">
        <v>8.74</v>
      </c>
      <c r="CJ150" s="603"/>
      <c r="CK150" s="603"/>
      <c r="CL150" s="603"/>
      <c r="CM150" s="603"/>
      <c r="CN150" s="603"/>
      <c r="CO150" s="603"/>
      <c r="CP150" s="603"/>
      <c r="CQ150" s="603"/>
      <c r="CR150" s="603"/>
      <c r="CS150" s="603"/>
      <c r="CT150" s="603"/>
      <c r="CU150" s="603"/>
      <c r="CV150" s="603"/>
      <c r="CW150" s="603"/>
      <c r="CX150" s="603"/>
      <c r="CY150" s="603"/>
      <c r="CZ150" s="603"/>
      <c r="DA150" s="603"/>
      <c r="DB150" s="603"/>
      <c r="DC150" s="603"/>
      <c r="DD150" s="603"/>
      <c r="DE150" s="603"/>
      <c r="DF150" s="603">
        <v>106.33</v>
      </c>
      <c r="DG150" s="603">
        <v>106.33</v>
      </c>
      <c r="DH150" s="603">
        <v>107.08</v>
      </c>
      <c r="DI150" s="603">
        <v>106.33</v>
      </c>
      <c r="DJ150" s="603">
        <v>172.78</v>
      </c>
      <c r="DK150" s="603">
        <v>172.78</v>
      </c>
      <c r="DL150" s="603">
        <v>166.77</v>
      </c>
      <c r="DM150" s="603">
        <v>166.77</v>
      </c>
      <c r="DN150" s="603">
        <v>172.78</v>
      </c>
      <c r="DO150" s="603">
        <v>172.78</v>
      </c>
      <c r="DP150" s="603">
        <v>166.77</v>
      </c>
      <c r="DQ150" s="603">
        <v>172.78</v>
      </c>
      <c r="DR150" s="603">
        <v>172.78</v>
      </c>
      <c r="DS150" s="603">
        <v>172.78</v>
      </c>
      <c r="DT150" s="603">
        <v>166.77</v>
      </c>
      <c r="DU150" s="603">
        <v>166.77</v>
      </c>
      <c r="DV150" s="603">
        <v>192.17</v>
      </c>
      <c r="DW150" s="603">
        <v>186.72</v>
      </c>
      <c r="DX150" s="603">
        <v>192.17</v>
      </c>
      <c r="DY150" s="603">
        <v>192.17</v>
      </c>
      <c r="DZ150" s="603">
        <v>186.72</v>
      </c>
      <c r="EA150" s="603">
        <v>186.72</v>
      </c>
      <c r="EB150" s="603">
        <v>188.26</v>
      </c>
      <c r="EC150" s="603">
        <v>188.26</v>
      </c>
      <c r="ED150" s="603">
        <v>56.29</v>
      </c>
      <c r="EE150" s="603">
        <v>54.22</v>
      </c>
      <c r="EF150" s="603">
        <v>54.22</v>
      </c>
      <c r="EG150" s="603">
        <v>54.22</v>
      </c>
      <c r="EH150" s="603">
        <v>55.43</v>
      </c>
      <c r="EI150" s="603">
        <v>55.43</v>
      </c>
      <c r="EJ150" s="603">
        <v>150.44</v>
      </c>
      <c r="EK150" s="603">
        <v>150.44</v>
      </c>
      <c r="EL150" s="603">
        <v>150.44</v>
      </c>
      <c r="EM150" s="603">
        <v>154.66</v>
      </c>
      <c r="EN150" s="603">
        <v>150.44</v>
      </c>
      <c r="EO150" s="603">
        <v>150.44</v>
      </c>
      <c r="EP150" s="603">
        <v>150.62</v>
      </c>
      <c r="EQ150" s="603">
        <v>150.62</v>
      </c>
      <c r="ER150" s="603">
        <v>48.73</v>
      </c>
      <c r="ES150" s="603">
        <v>49.5</v>
      </c>
      <c r="ET150" s="603">
        <v>48.92</v>
      </c>
      <c r="EU150" s="603">
        <v>48.92</v>
      </c>
      <c r="EV150" s="603">
        <v>48.92</v>
      </c>
      <c r="EW150" s="603">
        <v>48.92</v>
      </c>
      <c r="EX150" s="603">
        <v>48.92</v>
      </c>
      <c r="EY150" s="603">
        <v>39.22</v>
      </c>
      <c r="EZ150" s="603">
        <v>121.43</v>
      </c>
      <c r="FA150" s="603">
        <v>121.43</v>
      </c>
      <c r="FB150" s="603">
        <v>121.43</v>
      </c>
      <c r="FC150" s="603">
        <v>121.43</v>
      </c>
      <c r="FD150" s="603">
        <v>27.23</v>
      </c>
      <c r="FE150" s="603">
        <v>27.23</v>
      </c>
      <c r="FF150" s="603">
        <v>27.23</v>
      </c>
      <c r="FG150" s="603">
        <v>27.23</v>
      </c>
      <c r="FH150" s="603">
        <v>27.23</v>
      </c>
      <c r="FI150" s="603">
        <v>27.23</v>
      </c>
      <c r="FJ150" s="603">
        <v>20.64</v>
      </c>
      <c r="FK150" s="603">
        <v>20.64</v>
      </c>
      <c r="FL150" s="593">
        <v>20.64</v>
      </c>
      <c r="FM150" s="593">
        <v>20.64</v>
      </c>
      <c r="FN150" s="593">
        <v>22.02</v>
      </c>
      <c r="FO150" s="593">
        <v>22.02</v>
      </c>
      <c r="FP150" s="593">
        <v>34.15</v>
      </c>
      <c r="FQ150" s="593">
        <v>34.15</v>
      </c>
      <c r="FR150" s="593">
        <v>34.15</v>
      </c>
      <c r="FS150" s="593">
        <v>34.15</v>
      </c>
      <c r="FT150" s="593">
        <v>128.4</v>
      </c>
      <c r="FU150" s="593">
        <v>128.4</v>
      </c>
      <c r="FV150" s="593">
        <v>128.4</v>
      </c>
      <c r="FW150" s="593">
        <v>128.4</v>
      </c>
      <c r="FX150" s="593">
        <v>128.4</v>
      </c>
      <c r="FY150" s="593">
        <v>128.4</v>
      </c>
      <c r="FZ150" s="593">
        <v>128.4</v>
      </c>
      <c r="GA150" s="593">
        <v>128.4</v>
      </c>
      <c r="GB150" s="593">
        <v>64.66</v>
      </c>
      <c r="GC150" s="593">
        <v>64.66</v>
      </c>
      <c r="GD150" s="593">
        <v>15.23</v>
      </c>
      <c r="GE150" s="593">
        <v>15.78</v>
      </c>
      <c r="GF150" s="593">
        <v>20.02</v>
      </c>
      <c r="GG150" s="593">
        <v>20.02</v>
      </c>
      <c r="GH150" s="593">
        <v>15.28</v>
      </c>
      <c r="GI150" s="593">
        <v>15.28</v>
      </c>
      <c r="GJ150" s="593">
        <v>15.13</v>
      </c>
      <c r="GK150" s="593">
        <v>15.13</v>
      </c>
      <c r="GL150" s="593">
        <v>15.13</v>
      </c>
      <c r="GM150" s="593">
        <v>15.13</v>
      </c>
      <c r="GN150" s="593">
        <v>7.03</v>
      </c>
      <c r="GO150" s="593">
        <v>7.03</v>
      </c>
      <c r="GP150" s="593">
        <v>4.9800000000000004</v>
      </c>
      <c r="GQ150" s="593">
        <v>4.84</v>
      </c>
      <c r="GZ150" s="593">
        <v>41.16</v>
      </c>
      <c r="HA150" s="593">
        <v>41.16</v>
      </c>
      <c r="HB150" s="593">
        <v>123.34</v>
      </c>
      <c r="HC150" s="593">
        <v>123.34</v>
      </c>
      <c r="HD150" s="593">
        <v>123.34</v>
      </c>
      <c r="HE150" s="593">
        <v>123.34</v>
      </c>
      <c r="HF150" s="593">
        <v>148.78</v>
      </c>
      <c r="HG150" s="593">
        <v>148.78</v>
      </c>
      <c r="HH150" s="593">
        <v>148.78</v>
      </c>
      <c r="HI150" s="593">
        <v>148.78</v>
      </c>
      <c r="HJ150" s="593">
        <v>148.78</v>
      </c>
      <c r="HK150" s="593">
        <v>148.78</v>
      </c>
      <c r="HL150" s="593">
        <v>189.13</v>
      </c>
      <c r="HM150" s="593">
        <v>189.13</v>
      </c>
      <c r="HN150" s="593">
        <v>163.76</v>
      </c>
      <c r="HO150" s="593">
        <v>163.76</v>
      </c>
      <c r="HP150" s="593">
        <v>163.76</v>
      </c>
      <c r="HQ150" s="593">
        <v>163.76</v>
      </c>
      <c r="HR150" s="593">
        <v>171.91</v>
      </c>
      <c r="HS150" s="593">
        <v>171.91</v>
      </c>
      <c r="HT150" s="593">
        <v>171.91</v>
      </c>
      <c r="HU150" s="593">
        <v>171.91</v>
      </c>
      <c r="HX150" s="593">
        <v>37.39</v>
      </c>
      <c r="HY150" s="593">
        <v>37.39</v>
      </c>
      <c r="HZ150" s="593">
        <v>117.31</v>
      </c>
      <c r="IA150" s="593">
        <v>117.31</v>
      </c>
      <c r="IB150" s="593">
        <v>118.27</v>
      </c>
      <c r="IC150" s="593">
        <v>118.27</v>
      </c>
      <c r="ID150" s="593">
        <v>145.65</v>
      </c>
      <c r="IE150" s="593">
        <v>145.65</v>
      </c>
      <c r="IJ150" s="593">
        <v>96.23</v>
      </c>
      <c r="IK150" s="593">
        <v>96.23</v>
      </c>
      <c r="IL150" s="593">
        <v>198.73</v>
      </c>
      <c r="IM150" s="593">
        <v>198.73</v>
      </c>
      <c r="IN150" s="593">
        <v>239.03</v>
      </c>
      <c r="IO150" s="593">
        <v>239.03</v>
      </c>
      <c r="IP150" s="593">
        <v>239.03</v>
      </c>
      <c r="IQ150" s="593">
        <v>239.03</v>
      </c>
      <c r="IV150" s="593">
        <v>96.23</v>
      </c>
      <c r="IW150" s="593">
        <v>96.23</v>
      </c>
      <c r="IX150" s="593">
        <v>198.73</v>
      </c>
      <c r="IY150" s="593">
        <v>198.73</v>
      </c>
      <c r="IZ150" s="593">
        <v>239.03</v>
      </c>
      <c r="JA150" s="593">
        <v>239.03</v>
      </c>
      <c r="JB150" s="593">
        <v>239.03</v>
      </c>
      <c r="JC150" s="593">
        <v>239.03</v>
      </c>
      <c r="JH150" s="593">
        <v>86.73</v>
      </c>
      <c r="JI150" s="593">
        <v>86.73</v>
      </c>
      <c r="JJ150" s="593">
        <v>189.33</v>
      </c>
      <c r="JK150" s="593">
        <v>189.33</v>
      </c>
      <c r="JL150" s="593">
        <v>189.33</v>
      </c>
      <c r="JM150" s="593">
        <v>189.33</v>
      </c>
      <c r="JN150" s="593">
        <v>227.84</v>
      </c>
      <c r="JO150" s="593">
        <v>227.84</v>
      </c>
      <c r="JP150" s="593">
        <v>227.84</v>
      </c>
      <c r="JQ150" s="593">
        <v>227.84</v>
      </c>
      <c r="JT150" s="593">
        <v>22.94</v>
      </c>
      <c r="JU150" s="593">
        <v>22.94</v>
      </c>
      <c r="JV150" s="593">
        <v>22.94</v>
      </c>
      <c r="JW150" s="593">
        <v>22.94</v>
      </c>
      <c r="JX150" s="593">
        <v>22.94</v>
      </c>
      <c r="JY150" s="593">
        <v>22.94</v>
      </c>
      <c r="KF150" s="593">
        <v>10.27</v>
      </c>
      <c r="KG150" s="593">
        <v>10.27</v>
      </c>
      <c r="KH150" s="593">
        <v>9.15</v>
      </c>
      <c r="KI150" s="593">
        <v>9.15</v>
      </c>
      <c r="KJ150" s="593">
        <v>9.15</v>
      </c>
      <c r="KK150" s="593">
        <v>9.15</v>
      </c>
      <c r="KR150" s="593">
        <v>23.83</v>
      </c>
      <c r="KS150" s="593">
        <v>23.83</v>
      </c>
      <c r="KT150" s="593">
        <v>23.83</v>
      </c>
      <c r="KU150" s="593">
        <v>23.83</v>
      </c>
      <c r="KV150" s="593">
        <v>109.08</v>
      </c>
      <c r="KW150" s="593">
        <v>109.08</v>
      </c>
      <c r="LD150" s="593">
        <v>10.08</v>
      </c>
      <c r="LE150" s="593">
        <v>10.08</v>
      </c>
      <c r="LF150" s="593">
        <v>10.08</v>
      </c>
      <c r="LG150" s="593">
        <v>10.08</v>
      </c>
      <c r="LH150" s="593">
        <v>1.65</v>
      </c>
      <c r="LI150" s="593">
        <v>1.65</v>
      </c>
      <c r="LP150" s="593">
        <v>11.34</v>
      </c>
      <c r="LQ150" s="593">
        <v>11.34</v>
      </c>
      <c r="LR150" s="593">
        <v>11.34</v>
      </c>
      <c r="LS150" s="593">
        <v>11.34</v>
      </c>
      <c r="LT150" s="593">
        <v>7.8</v>
      </c>
      <c r="LU150" s="593">
        <v>7.8</v>
      </c>
      <c r="MB150" s="593">
        <v>11.09</v>
      </c>
      <c r="MC150" s="593">
        <v>11.38</v>
      </c>
      <c r="MD150" s="593">
        <v>7.41</v>
      </c>
      <c r="ME150" s="593">
        <v>7.41</v>
      </c>
      <c r="MF150" s="593">
        <v>7.36</v>
      </c>
      <c r="MG150" s="593">
        <v>7.36</v>
      </c>
      <c r="MH150" s="593">
        <v>8.16</v>
      </c>
      <c r="MI150" s="593">
        <v>8.16</v>
      </c>
      <c r="MJ150" s="593">
        <v>7.58</v>
      </c>
      <c r="MK150" s="593">
        <v>7.58</v>
      </c>
      <c r="ML150" s="593">
        <v>7.8</v>
      </c>
      <c r="MM150" s="593">
        <v>7.89</v>
      </c>
      <c r="MN150" s="593">
        <v>26.05</v>
      </c>
      <c r="MO150" s="593">
        <v>26.05</v>
      </c>
      <c r="MP150" s="593">
        <v>18.91</v>
      </c>
      <c r="MQ150" s="593">
        <v>18.91</v>
      </c>
      <c r="MR150" s="593">
        <v>20.65</v>
      </c>
      <c r="MS150" s="593">
        <v>20.65</v>
      </c>
      <c r="MT150" s="593">
        <v>126.82</v>
      </c>
      <c r="MU150" s="593">
        <v>126.82</v>
      </c>
      <c r="MV150" s="593">
        <v>126.82</v>
      </c>
      <c r="MW150" s="593">
        <v>126.82</v>
      </c>
      <c r="MX150" s="593">
        <v>126.82</v>
      </c>
      <c r="MY150" s="593">
        <v>126.82</v>
      </c>
      <c r="MZ150" s="593">
        <v>42.16</v>
      </c>
      <c r="NA150" s="593">
        <v>42.16</v>
      </c>
      <c r="NB150" s="593">
        <v>163.19</v>
      </c>
      <c r="NC150" s="593">
        <v>163.19</v>
      </c>
      <c r="ND150" s="593">
        <v>158.71</v>
      </c>
      <c r="NE150" s="593">
        <v>158.71</v>
      </c>
      <c r="NF150" s="604">
        <f t="shared" si="16"/>
        <v>160.94999999999999</v>
      </c>
      <c r="NG150" s="604">
        <f t="shared" si="16"/>
        <v>160.94999999999999</v>
      </c>
      <c r="NH150" s="593">
        <v>164.18</v>
      </c>
      <c r="NI150" s="593">
        <v>164.18</v>
      </c>
      <c r="NL150" s="593">
        <v>35.950000000000003</v>
      </c>
      <c r="NM150" s="593">
        <v>35.950000000000003</v>
      </c>
      <c r="NN150" s="593">
        <v>135.33000000000001</v>
      </c>
      <c r="NO150" s="593">
        <v>135.33000000000001</v>
      </c>
      <c r="NP150" s="593">
        <v>135.33000000000001</v>
      </c>
      <c r="NQ150" s="593">
        <v>135.33000000000001</v>
      </c>
      <c r="NR150" s="593">
        <v>134.30000000000001</v>
      </c>
      <c r="NS150" s="593">
        <v>134.30000000000001</v>
      </c>
      <c r="NT150" s="593">
        <v>135.93</v>
      </c>
      <c r="NU150" s="593">
        <v>135.93</v>
      </c>
      <c r="NX150" s="593">
        <v>81.22</v>
      </c>
      <c r="NY150" s="593">
        <v>81.22</v>
      </c>
      <c r="NZ150" s="593">
        <v>155.66</v>
      </c>
      <c r="OA150" s="593">
        <v>155.66</v>
      </c>
      <c r="OB150" s="593">
        <v>155.66</v>
      </c>
      <c r="OC150" s="593">
        <v>155.66</v>
      </c>
      <c r="OD150" s="593">
        <v>156.72999999999999</v>
      </c>
      <c r="OE150" s="593">
        <v>156.72999999999999</v>
      </c>
      <c r="OJ150" s="593">
        <v>57.69</v>
      </c>
      <c r="OK150" s="593">
        <v>57.69</v>
      </c>
      <c r="OL150" s="593">
        <v>133.27000000000001</v>
      </c>
      <c r="OM150" s="593">
        <v>133.27000000000001</v>
      </c>
      <c r="ON150" s="593">
        <v>133.27000000000001</v>
      </c>
      <c r="OO150" s="593">
        <v>133.27000000000001</v>
      </c>
      <c r="OP150" s="593">
        <v>110.02</v>
      </c>
      <c r="OQ150" s="593">
        <v>110.02</v>
      </c>
      <c r="OR150" s="593">
        <v>145.13999999999999</v>
      </c>
      <c r="OS150" s="593">
        <v>145.13999999999999</v>
      </c>
      <c r="OV150" s="593">
        <v>27.09</v>
      </c>
      <c r="OW150" s="593">
        <v>27.09</v>
      </c>
      <c r="OX150" s="593">
        <v>19.989999999999998</v>
      </c>
      <c r="OY150" s="593">
        <v>19.989999999999998</v>
      </c>
      <c r="OZ150" s="593">
        <v>19.510000000000002</v>
      </c>
      <c r="PA150" s="593">
        <v>19.510000000000002</v>
      </c>
      <c r="PB150" s="593">
        <v>19.18</v>
      </c>
      <c r="PC150" s="593">
        <v>19.18</v>
      </c>
      <c r="PD150" s="593">
        <v>125.75</v>
      </c>
      <c r="PE150" s="593">
        <v>125.75</v>
      </c>
      <c r="PH150" s="593">
        <v>30.79</v>
      </c>
      <c r="PI150" s="593">
        <v>30.79</v>
      </c>
      <c r="PJ150" s="593">
        <v>23.36</v>
      </c>
      <c r="PK150" s="593">
        <v>23.36</v>
      </c>
      <c r="PL150" s="593">
        <v>23.36</v>
      </c>
      <c r="PM150" s="593">
        <v>22.41</v>
      </c>
      <c r="PN150" s="593">
        <v>22.41</v>
      </c>
      <c r="PO150" s="593">
        <v>23.17</v>
      </c>
      <c r="PP150" s="593">
        <v>134.63999999999999</v>
      </c>
      <c r="PQ150" s="593">
        <v>134.63999999999999</v>
      </c>
      <c r="PT150" s="593">
        <v>21.5</v>
      </c>
      <c r="PU150" s="593">
        <v>21.5</v>
      </c>
      <c r="PV150" s="593">
        <v>12.99</v>
      </c>
      <c r="PW150" s="593">
        <v>12.99</v>
      </c>
      <c r="PX150" s="593">
        <v>14.05</v>
      </c>
      <c r="PY150" s="593">
        <v>14.05</v>
      </c>
      <c r="PZ150" s="593">
        <v>14.05</v>
      </c>
      <c r="QA150" s="593">
        <v>14.05</v>
      </c>
      <c r="QB150" s="593">
        <v>14.05</v>
      </c>
      <c r="QC150" s="593">
        <v>14.05</v>
      </c>
      <c r="QD150" s="593">
        <v>14.05</v>
      </c>
      <c r="QE150" s="593">
        <v>14.59</v>
      </c>
      <c r="QF150" s="593">
        <v>6.26</v>
      </c>
      <c r="QG150" s="593">
        <v>6.26</v>
      </c>
      <c r="QH150" s="593">
        <v>3.71</v>
      </c>
      <c r="QI150" s="593">
        <v>3.71</v>
      </c>
      <c r="QJ150" s="593">
        <v>3.99</v>
      </c>
      <c r="QK150" s="593">
        <v>3.99</v>
      </c>
      <c r="QL150" s="593">
        <v>3.99</v>
      </c>
      <c r="QM150" s="593">
        <v>3.99</v>
      </c>
      <c r="QN150" s="593">
        <v>3.99</v>
      </c>
      <c r="QO150" s="593">
        <v>3.99</v>
      </c>
      <c r="QP150" s="593">
        <v>4.0199999999999996</v>
      </c>
      <c r="QQ150" s="593">
        <v>4.0199999999999996</v>
      </c>
      <c r="QR150" s="593">
        <v>7.36</v>
      </c>
      <c r="QS150" s="593">
        <v>7.36</v>
      </c>
      <c r="QT150" s="593">
        <v>4.34</v>
      </c>
      <c r="QU150" s="593">
        <v>4.34</v>
      </c>
      <c r="QV150" s="593">
        <v>4.68</v>
      </c>
      <c r="QW150" s="593">
        <v>4.68</v>
      </c>
      <c r="QX150" s="593">
        <v>4.68</v>
      </c>
      <c r="QY150" s="593">
        <v>4.68</v>
      </c>
      <c r="QZ150" s="593">
        <v>4.68</v>
      </c>
      <c r="RA150" s="593">
        <v>4.68</v>
      </c>
      <c r="RB150" s="593">
        <v>4.72</v>
      </c>
      <c r="RC150" s="593">
        <v>4.72</v>
      </c>
      <c r="RD150" s="593">
        <v>11.49</v>
      </c>
      <c r="RE150" s="593">
        <v>11.49</v>
      </c>
      <c r="RF150" s="593">
        <v>6.79</v>
      </c>
      <c r="RG150" s="593">
        <v>6.79</v>
      </c>
      <c r="RH150" s="593">
        <v>7.33</v>
      </c>
      <c r="RI150" s="593">
        <v>7.33</v>
      </c>
      <c r="RJ150" s="593">
        <v>7.33</v>
      </c>
      <c r="RK150" s="593">
        <v>7.33</v>
      </c>
      <c r="RL150" s="593">
        <v>7.33</v>
      </c>
      <c r="RM150" s="593">
        <v>7.33</v>
      </c>
      <c r="RN150" s="593">
        <v>7.38</v>
      </c>
      <c r="RO150" s="593">
        <v>7.66</v>
      </c>
      <c r="RP150" s="593">
        <v>30.11</v>
      </c>
      <c r="RQ150" s="593">
        <v>30.11</v>
      </c>
      <c r="RR150" s="593">
        <v>18.64</v>
      </c>
      <c r="RS150" s="593">
        <v>18.64</v>
      </c>
      <c r="RT150" s="593">
        <v>20.170000000000002</v>
      </c>
      <c r="RU150" s="593">
        <v>20.170000000000002</v>
      </c>
      <c r="RV150" s="593">
        <v>20.170000000000002</v>
      </c>
      <c r="RW150" s="593">
        <v>20.170000000000002</v>
      </c>
      <c r="RX150" s="593">
        <v>20.170000000000002</v>
      </c>
      <c r="RY150" s="593">
        <v>20.170000000000002</v>
      </c>
      <c r="RZ150" s="593">
        <v>20.079999999999998</v>
      </c>
      <c r="SA150" s="593">
        <v>20.079999999999998</v>
      </c>
      <c r="SB150" s="593">
        <v>15.89</v>
      </c>
      <c r="SC150" s="593">
        <v>15.89</v>
      </c>
      <c r="SD150" s="593">
        <v>9.4700000000000006</v>
      </c>
      <c r="SE150" s="593">
        <v>9.4700000000000006</v>
      </c>
      <c r="SF150" s="593">
        <v>10.24</v>
      </c>
      <c r="SG150" s="593">
        <v>10.24</v>
      </c>
      <c r="SH150" s="593">
        <v>10.24</v>
      </c>
      <c r="SI150" s="593">
        <v>10.24</v>
      </c>
      <c r="SJ150" s="593">
        <v>10.24</v>
      </c>
      <c r="SK150" s="593">
        <v>10.24</v>
      </c>
      <c r="SL150" s="593">
        <v>10.27</v>
      </c>
      <c r="SM150" s="593">
        <v>10.27</v>
      </c>
      <c r="SN150" s="593">
        <v>13.39</v>
      </c>
      <c r="SO150" s="593">
        <v>13.39</v>
      </c>
      <c r="SZ150" s="593">
        <v>14.66</v>
      </c>
      <c r="TA150" s="593">
        <v>14.66</v>
      </c>
      <c r="TX150" s="593">
        <v>9.3699999999999992</v>
      </c>
      <c r="TY150" s="600">
        <v>9.3699999999999992</v>
      </c>
    </row>
    <row r="151" spans="1:545" s="593" customFormat="1" x14ac:dyDescent="0.15">
      <c r="A151" s="602">
        <v>35</v>
      </c>
      <c r="B151" s="603">
        <v>34.56</v>
      </c>
      <c r="C151" s="603">
        <v>34.56</v>
      </c>
      <c r="D151" s="603">
        <v>35.21</v>
      </c>
      <c r="E151" s="603">
        <v>35.21</v>
      </c>
      <c r="F151" s="603">
        <v>125.95</v>
      </c>
      <c r="G151" s="603">
        <v>125.95</v>
      </c>
      <c r="H151" s="603">
        <v>115.85</v>
      </c>
      <c r="I151" s="603">
        <v>115.85</v>
      </c>
      <c r="J151" s="603">
        <v>127.2</v>
      </c>
      <c r="K151" s="603">
        <v>127.2</v>
      </c>
      <c r="L151" s="603"/>
      <c r="M151" s="603"/>
      <c r="N151" s="603"/>
      <c r="O151" s="603"/>
      <c r="P151" s="603"/>
      <c r="Q151" s="603"/>
      <c r="R151" s="603"/>
      <c r="S151" s="603"/>
      <c r="T151" s="603"/>
      <c r="U151" s="603"/>
      <c r="V151" s="603"/>
      <c r="W151" s="603"/>
      <c r="X151" s="603"/>
      <c r="Y151" s="603"/>
      <c r="Z151" s="603">
        <v>6.98</v>
      </c>
      <c r="AA151" s="603"/>
      <c r="AB151" s="603"/>
      <c r="AC151" s="603"/>
      <c r="AD151" s="603"/>
      <c r="AE151" s="603"/>
      <c r="AF151" s="603"/>
      <c r="AG151" s="603"/>
      <c r="AH151" s="603"/>
      <c r="AI151" s="603"/>
      <c r="AJ151" s="603"/>
      <c r="AK151" s="603"/>
      <c r="AL151" s="603">
        <v>16.149999999999999</v>
      </c>
      <c r="AM151" s="603">
        <v>16.149999999999999</v>
      </c>
      <c r="AN151" s="603"/>
      <c r="AO151" s="603"/>
      <c r="AP151" s="603"/>
      <c r="AQ151" s="603"/>
      <c r="AR151" s="603"/>
      <c r="AS151" s="603"/>
      <c r="AT151" s="603"/>
      <c r="AU151" s="603"/>
      <c r="AV151" s="603"/>
      <c r="AW151" s="603"/>
      <c r="AX151" s="603">
        <v>18.41</v>
      </c>
      <c r="AY151" s="603">
        <v>18.41</v>
      </c>
      <c r="AZ151" s="603"/>
      <c r="BA151" s="603"/>
      <c r="BB151" s="603"/>
      <c r="BC151" s="603"/>
      <c r="BD151" s="603"/>
      <c r="BE151" s="603"/>
      <c r="BF151" s="603"/>
      <c r="BG151" s="603"/>
      <c r="BH151" s="603"/>
      <c r="BI151" s="603"/>
      <c r="BJ151" s="603">
        <v>9.9700000000000006</v>
      </c>
      <c r="BK151" s="603"/>
      <c r="BL151" s="603"/>
      <c r="BM151" s="603"/>
      <c r="BN151" s="603"/>
      <c r="BO151" s="603"/>
      <c r="BP151" s="603"/>
      <c r="BQ151" s="603"/>
      <c r="BR151" s="603"/>
      <c r="BS151" s="603"/>
      <c r="BT151" s="603"/>
      <c r="BU151" s="603"/>
      <c r="BV151" s="603">
        <v>2.83</v>
      </c>
      <c r="BW151" s="603"/>
      <c r="BX151" s="603"/>
      <c r="BY151" s="603"/>
      <c r="BZ151" s="603"/>
      <c r="CA151" s="603"/>
      <c r="CB151" s="603"/>
      <c r="CC151" s="603"/>
      <c r="CD151" s="603"/>
      <c r="CE151" s="603"/>
      <c r="CF151" s="603"/>
      <c r="CG151" s="603"/>
      <c r="CH151" s="603">
        <v>8.8699999999999992</v>
      </c>
      <c r="CI151" s="603">
        <v>8.8699999999999992</v>
      </c>
      <c r="CJ151" s="603"/>
      <c r="CK151" s="603"/>
      <c r="CL151" s="603"/>
      <c r="CM151" s="603"/>
      <c r="CN151" s="603"/>
      <c r="CO151" s="603"/>
      <c r="CP151" s="603"/>
      <c r="CQ151" s="603"/>
      <c r="CR151" s="603"/>
      <c r="CS151" s="603"/>
      <c r="CT151" s="603"/>
      <c r="CU151" s="603"/>
      <c r="CV151" s="603"/>
      <c r="CW151" s="603"/>
      <c r="CX151" s="603"/>
      <c r="CY151" s="603"/>
      <c r="CZ151" s="603"/>
      <c r="DA151" s="603"/>
      <c r="DB151" s="603"/>
      <c r="DC151" s="603"/>
      <c r="DD151" s="603"/>
      <c r="DE151" s="603"/>
      <c r="DF151" s="603">
        <v>107.98</v>
      </c>
      <c r="DG151" s="603">
        <v>107.98</v>
      </c>
      <c r="DH151" s="603">
        <v>108.67</v>
      </c>
      <c r="DI151" s="603">
        <v>107.99</v>
      </c>
      <c r="DJ151" s="603">
        <v>176.63</v>
      </c>
      <c r="DK151" s="603">
        <v>176.63</v>
      </c>
      <c r="DL151" s="603">
        <v>170.49</v>
      </c>
      <c r="DM151" s="603">
        <v>170.49</v>
      </c>
      <c r="DN151" s="603">
        <v>176.63</v>
      </c>
      <c r="DO151" s="603">
        <v>176.63</v>
      </c>
      <c r="DP151" s="603">
        <v>170.49</v>
      </c>
      <c r="DQ151" s="603">
        <v>176.63</v>
      </c>
      <c r="DR151" s="603">
        <v>176.63</v>
      </c>
      <c r="DS151" s="603">
        <v>176.63</v>
      </c>
      <c r="DT151" s="603">
        <v>170.49</v>
      </c>
      <c r="DU151" s="603">
        <v>170.49</v>
      </c>
      <c r="DV151" s="603">
        <v>195.88</v>
      </c>
      <c r="DW151" s="603">
        <v>190.32</v>
      </c>
      <c r="DX151" s="603">
        <v>195.88</v>
      </c>
      <c r="DY151" s="603">
        <v>195.88</v>
      </c>
      <c r="DZ151" s="603">
        <v>190.32</v>
      </c>
      <c r="EA151" s="603">
        <v>190.32</v>
      </c>
      <c r="EB151" s="603">
        <v>191.8</v>
      </c>
      <c r="EC151" s="603">
        <v>191.8</v>
      </c>
      <c r="ED151" s="603">
        <v>57.17</v>
      </c>
      <c r="EE151" s="603">
        <v>55.06</v>
      </c>
      <c r="EF151" s="603">
        <v>55.06</v>
      </c>
      <c r="EG151" s="603">
        <v>55.06</v>
      </c>
      <c r="EH151" s="603">
        <v>56.23</v>
      </c>
      <c r="EI151" s="603">
        <v>56.23</v>
      </c>
      <c r="EJ151" s="603">
        <v>153.4</v>
      </c>
      <c r="EK151" s="603">
        <v>153.4</v>
      </c>
      <c r="EL151" s="603">
        <v>153.4</v>
      </c>
      <c r="EM151" s="603">
        <v>157.63999999999999</v>
      </c>
      <c r="EN151" s="603">
        <v>153.41999999999999</v>
      </c>
      <c r="EO151" s="603">
        <v>153.41999999999999</v>
      </c>
      <c r="EP151" s="603">
        <v>153.6</v>
      </c>
      <c r="EQ151" s="603">
        <v>153.6</v>
      </c>
      <c r="ER151" s="603">
        <v>49.48</v>
      </c>
      <c r="ES151" s="603">
        <v>50.22</v>
      </c>
      <c r="ET151" s="603">
        <v>49.66</v>
      </c>
      <c r="EU151" s="603">
        <v>49.66</v>
      </c>
      <c r="EV151" s="603">
        <v>49.66</v>
      </c>
      <c r="EW151" s="603">
        <v>49.66</v>
      </c>
      <c r="EX151" s="603">
        <v>49.66</v>
      </c>
      <c r="EY151" s="603">
        <v>40.06</v>
      </c>
      <c r="EZ151" s="603">
        <v>124.08</v>
      </c>
      <c r="FA151" s="603">
        <v>124.08</v>
      </c>
      <c r="FB151" s="603">
        <v>124.08</v>
      </c>
      <c r="FC151" s="603">
        <v>124.08</v>
      </c>
      <c r="FD151" s="603">
        <v>27.65</v>
      </c>
      <c r="FE151" s="603">
        <v>27.65</v>
      </c>
      <c r="FF151" s="603">
        <v>27.65</v>
      </c>
      <c r="FG151" s="603">
        <v>27.65</v>
      </c>
      <c r="FH151" s="603">
        <v>27.65</v>
      </c>
      <c r="FI151" s="603">
        <v>27.65</v>
      </c>
      <c r="FJ151" s="603">
        <v>21.11</v>
      </c>
      <c r="FK151" s="603">
        <v>21.11</v>
      </c>
      <c r="FL151" s="593">
        <v>21.12</v>
      </c>
      <c r="FM151" s="593">
        <v>21.12</v>
      </c>
      <c r="FN151" s="593">
        <v>22.45</v>
      </c>
      <c r="FO151" s="593">
        <v>22.45</v>
      </c>
      <c r="FP151" s="593">
        <v>34.68</v>
      </c>
      <c r="FQ151" s="593">
        <v>34.68</v>
      </c>
      <c r="FR151" s="593">
        <v>34.68</v>
      </c>
      <c r="FS151" s="593">
        <v>34.68</v>
      </c>
      <c r="FT151" s="593">
        <v>131.02000000000001</v>
      </c>
      <c r="FU151" s="593">
        <v>131.02000000000001</v>
      </c>
      <c r="FV151" s="593">
        <v>131.02000000000001</v>
      </c>
      <c r="FW151" s="593">
        <v>131.02000000000001</v>
      </c>
      <c r="FX151" s="593">
        <v>131.02000000000001</v>
      </c>
      <c r="FY151" s="593">
        <v>131.02000000000001</v>
      </c>
      <c r="FZ151" s="593">
        <v>131.02000000000001</v>
      </c>
      <c r="GA151" s="593">
        <v>131.02000000000001</v>
      </c>
      <c r="GB151" s="593">
        <v>65.98</v>
      </c>
      <c r="GC151" s="593">
        <v>65.98</v>
      </c>
      <c r="GD151" s="593">
        <v>15.6</v>
      </c>
      <c r="GE151" s="593">
        <v>16.13</v>
      </c>
      <c r="GF151" s="593">
        <v>20.34</v>
      </c>
      <c r="GG151" s="593">
        <v>20.34</v>
      </c>
      <c r="GH151" s="593">
        <v>15.65</v>
      </c>
      <c r="GI151" s="593">
        <v>15.65</v>
      </c>
      <c r="GJ151" s="593">
        <v>15.5</v>
      </c>
      <c r="GK151" s="593">
        <v>15.5</v>
      </c>
      <c r="GL151" s="593">
        <v>15.5</v>
      </c>
      <c r="GM151" s="593">
        <v>15.5</v>
      </c>
      <c r="GN151" s="593">
        <v>7.14</v>
      </c>
      <c r="GO151" s="593">
        <v>7.14</v>
      </c>
      <c r="GP151" s="593">
        <v>5.0999999999999996</v>
      </c>
      <c r="GQ151" s="593">
        <v>4.96</v>
      </c>
      <c r="GZ151" s="593">
        <v>41.8</v>
      </c>
      <c r="HA151" s="593">
        <v>41.8</v>
      </c>
      <c r="HB151" s="593">
        <v>125.52</v>
      </c>
      <c r="HC151" s="593">
        <v>125.52</v>
      </c>
      <c r="HD151" s="593">
        <v>125.52</v>
      </c>
      <c r="HE151" s="593">
        <v>125.52</v>
      </c>
      <c r="HF151" s="593">
        <v>151.94999999999999</v>
      </c>
      <c r="HG151" s="593">
        <v>151.94999999999999</v>
      </c>
      <c r="HH151" s="593">
        <v>151.94999999999999</v>
      </c>
      <c r="HI151" s="593">
        <v>151.94999999999999</v>
      </c>
      <c r="HJ151" s="593">
        <v>151.94999999999999</v>
      </c>
      <c r="HK151" s="593">
        <v>151.94999999999999</v>
      </c>
      <c r="HL151" s="593">
        <v>192.94</v>
      </c>
      <c r="HM151" s="593">
        <v>192.94</v>
      </c>
      <c r="HN151" s="593">
        <v>167.34</v>
      </c>
      <c r="HO151" s="593">
        <v>167.34</v>
      </c>
      <c r="HP151" s="593">
        <v>167.34</v>
      </c>
      <c r="HQ151" s="593">
        <v>167.34</v>
      </c>
      <c r="HR151" s="593">
        <v>175.41</v>
      </c>
      <c r="HS151" s="593">
        <v>175.41</v>
      </c>
      <c r="HT151" s="593">
        <v>175.41</v>
      </c>
      <c r="HU151" s="593">
        <v>175.41</v>
      </c>
      <c r="HX151" s="593">
        <v>37.97</v>
      </c>
      <c r="HY151" s="593">
        <v>37.97</v>
      </c>
      <c r="HZ151" s="593">
        <v>119.43</v>
      </c>
      <c r="IA151" s="593">
        <v>119.43</v>
      </c>
      <c r="IB151" s="593">
        <v>120.46</v>
      </c>
      <c r="IC151" s="593">
        <v>120.46</v>
      </c>
      <c r="ID151" s="593">
        <v>148.81</v>
      </c>
      <c r="IE151" s="593">
        <v>148.81</v>
      </c>
      <c r="IJ151" s="593">
        <v>97.5</v>
      </c>
      <c r="IK151" s="593">
        <v>97.5</v>
      </c>
      <c r="IL151" s="593">
        <v>201.21</v>
      </c>
      <c r="IM151" s="593">
        <v>201.21</v>
      </c>
      <c r="IN151" s="593">
        <v>242.85</v>
      </c>
      <c r="IO151" s="593">
        <v>242.85</v>
      </c>
      <c r="IP151" s="593">
        <v>242.85</v>
      </c>
      <c r="IQ151" s="593">
        <v>242.85</v>
      </c>
      <c r="IV151" s="593">
        <v>97.5</v>
      </c>
      <c r="IW151" s="593">
        <v>97.5</v>
      </c>
      <c r="IX151" s="593">
        <v>201.21</v>
      </c>
      <c r="IY151" s="593">
        <v>201.21</v>
      </c>
      <c r="IZ151" s="593">
        <v>242.85</v>
      </c>
      <c r="JA151" s="593">
        <v>242.85</v>
      </c>
      <c r="JB151" s="593">
        <v>242.85</v>
      </c>
      <c r="JC151" s="593">
        <v>242.85</v>
      </c>
      <c r="JH151" s="593">
        <v>88.08</v>
      </c>
      <c r="JI151" s="593">
        <v>88.08</v>
      </c>
      <c r="JJ151" s="593">
        <v>191.82</v>
      </c>
      <c r="JK151" s="593">
        <v>191.82</v>
      </c>
      <c r="JL151" s="593">
        <v>191.82</v>
      </c>
      <c r="JM151" s="593">
        <v>191.82</v>
      </c>
      <c r="JN151" s="593">
        <v>231.64</v>
      </c>
      <c r="JO151" s="593">
        <v>231.64</v>
      </c>
      <c r="JP151" s="593">
        <v>231.64</v>
      </c>
      <c r="JQ151" s="593">
        <v>231.64</v>
      </c>
      <c r="JT151" s="593">
        <v>23.29</v>
      </c>
      <c r="JU151" s="593">
        <v>23.29</v>
      </c>
      <c r="JV151" s="593">
        <v>23.29</v>
      </c>
      <c r="JW151" s="593">
        <v>23.29</v>
      </c>
      <c r="JX151" s="593">
        <v>23.29</v>
      </c>
      <c r="JY151" s="593">
        <v>23.29</v>
      </c>
      <c r="KF151" s="593">
        <v>10.43</v>
      </c>
      <c r="KG151" s="593">
        <v>10.43</v>
      </c>
      <c r="KH151" s="593">
        <v>9.32</v>
      </c>
      <c r="KI151" s="593">
        <v>9.32</v>
      </c>
      <c r="KJ151" s="593">
        <v>9.32</v>
      </c>
      <c r="KK151" s="593">
        <v>9.32</v>
      </c>
      <c r="KR151" s="593">
        <v>24.2</v>
      </c>
      <c r="KS151" s="593">
        <v>24.2</v>
      </c>
      <c r="KT151" s="593">
        <v>24.2</v>
      </c>
      <c r="KU151" s="593">
        <v>24.2</v>
      </c>
      <c r="KV151" s="593">
        <v>111.6</v>
      </c>
      <c r="KW151" s="593">
        <v>111.6</v>
      </c>
      <c r="LD151" s="593">
        <v>10.31</v>
      </c>
      <c r="LE151" s="593">
        <v>10.31</v>
      </c>
      <c r="LF151" s="593">
        <v>10.31</v>
      </c>
      <c r="LG151" s="593">
        <v>10.31</v>
      </c>
      <c r="LH151" s="593">
        <v>1.69</v>
      </c>
      <c r="LI151" s="593">
        <v>1.69</v>
      </c>
      <c r="LP151" s="593">
        <v>11.51</v>
      </c>
      <c r="LQ151" s="593">
        <v>11.51</v>
      </c>
      <c r="LR151" s="593">
        <v>11.51</v>
      </c>
      <c r="LS151" s="593">
        <v>11.51</v>
      </c>
      <c r="LT151" s="593">
        <v>7.99</v>
      </c>
      <c r="LU151" s="593">
        <v>7.99</v>
      </c>
      <c r="MB151" s="593">
        <v>11.21</v>
      </c>
      <c r="MC151" s="593">
        <v>11.5</v>
      </c>
      <c r="MD151" s="593">
        <v>7.55</v>
      </c>
      <c r="ME151" s="593">
        <v>7.55</v>
      </c>
      <c r="MF151" s="593">
        <v>7.51</v>
      </c>
      <c r="MG151" s="593">
        <v>7.51</v>
      </c>
      <c r="MH151" s="593">
        <v>8.3000000000000007</v>
      </c>
      <c r="MI151" s="593">
        <v>8.3000000000000007</v>
      </c>
      <c r="MJ151" s="593">
        <v>7.72</v>
      </c>
      <c r="MK151" s="593">
        <v>7.72</v>
      </c>
      <c r="ML151" s="593">
        <v>7.94</v>
      </c>
      <c r="MM151" s="593">
        <v>8.02</v>
      </c>
      <c r="MN151" s="593">
        <v>26.32</v>
      </c>
      <c r="MO151" s="593">
        <v>26.32</v>
      </c>
      <c r="MP151" s="593">
        <v>19.21</v>
      </c>
      <c r="MQ151" s="593">
        <v>19.21</v>
      </c>
      <c r="MR151" s="593">
        <v>20.94</v>
      </c>
      <c r="MS151" s="593">
        <v>20.94</v>
      </c>
      <c r="MT151" s="593">
        <v>128.76</v>
      </c>
      <c r="MU151" s="593">
        <v>128.76</v>
      </c>
      <c r="MV151" s="593">
        <v>128.76</v>
      </c>
      <c r="MW151" s="593">
        <v>128.76</v>
      </c>
      <c r="MX151" s="593">
        <v>128.76</v>
      </c>
      <c r="MY151" s="593">
        <v>128.76</v>
      </c>
      <c r="MZ151" s="593">
        <v>42.52</v>
      </c>
      <c r="NA151" s="593">
        <v>42.52</v>
      </c>
      <c r="NB151" s="593">
        <v>165.14</v>
      </c>
      <c r="NC151" s="593">
        <v>165.14</v>
      </c>
      <c r="ND151" s="593">
        <v>160.63999999999999</v>
      </c>
      <c r="NE151" s="593">
        <v>160.63999999999999</v>
      </c>
      <c r="NF151" s="604">
        <f t="shared" si="16"/>
        <v>162.88999999999999</v>
      </c>
      <c r="NG151" s="604">
        <f t="shared" si="16"/>
        <v>162.88999999999999</v>
      </c>
      <c r="NH151" s="593">
        <v>166.07</v>
      </c>
      <c r="NI151" s="593">
        <v>166.07</v>
      </c>
      <c r="NL151" s="593">
        <v>36.450000000000003</v>
      </c>
      <c r="NM151" s="593">
        <v>36.450000000000003</v>
      </c>
      <c r="NN151" s="593">
        <v>137.97999999999999</v>
      </c>
      <c r="NO151" s="593">
        <v>137.97999999999999</v>
      </c>
      <c r="NP151" s="593">
        <v>137.97999999999999</v>
      </c>
      <c r="NQ151" s="593">
        <v>137.97999999999999</v>
      </c>
      <c r="NR151" s="593">
        <v>136.97</v>
      </c>
      <c r="NS151" s="593">
        <v>136.97</v>
      </c>
      <c r="NT151" s="593">
        <v>138.58000000000001</v>
      </c>
      <c r="NU151" s="593">
        <v>138.58000000000001</v>
      </c>
      <c r="NX151" s="593">
        <v>82.44</v>
      </c>
      <c r="NY151" s="593">
        <v>82.44</v>
      </c>
      <c r="NZ151" s="593">
        <v>158.32</v>
      </c>
      <c r="OA151" s="593">
        <v>158.32</v>
      </c>
      <c r="OB151" s="593">
        <v>158.32</v>
      </c>
      <c r="OC151" s="593">
        <v>158.32</v>
      </c>
      <c r="OD151" s="593">
        <v>159.37</v>
      </c>
      <c r="OE151" s="593">
        <v>159.37</v>
      </c>
      <c r="OJ151" s="593">
        <v>58.58</v>
      </c>
      <c r="OK151" s="593">
        <v>58.58</v>
      </c>
      <c r="OL151" s="593">
        <v>135.12</v>
      </c>
      <c r="OM151" s="593">
        <v>135.12</v>
      </c>
      <c r="ON151" s="593">
        <v>135.12</v>
      </c>
      <c r="OO151" s="593">
        <v>135.12</v>
      </c>
      <c r="OP151" s="593">
        <v>113.2</v>
      </c>
      <c r="OQ151" s="593">
        <v>113.2</v>
      </c>
      <c r="OR151" s="593">
        <v>148.13</v>
      </c>
      <c r="OS151" s="593">
        <v>148.13</v>
      </c>
      <c r="OV151" s="593">
        <v>27.47</v>
      </c>
      <c r="OW151" s="593">
        <v>27.47</v>
      </c>
      <c r="OX151" s="593">
        <v>20.41</v>
      </c>
      <c r="OY151" s="593">
        <v>20.41</v>
      </c>
      <c r="OZ151" s="593">
        <v>19.920000000000002</v>
      </c>
      <c r="PA151" s="593">
        <v>19.920000000000002</v>
      </c>
      <c r="PB151" s="593">
        <v>19.59</v>
      </c>
      <c r="PC151" s="593">
        <v>19.59</v>
      </c>
      <c r="PD151" s="593">
        <v>128.33000000000001</v>
      </c>
      <c r="PE151" s="593">
        <v>128.33000000000001</v>
      </c>
      <c r="PH151" s="593">
        <v>31.26</v>
      </c>
      <c r="PI151" s="593">
        <v>31.26</v>
      </c>
      <c r="PJ151" s="593">
        <v>23.89</v>
      </c>
      <c r="PK151" s="593">
        <v>23.89</v>
      </c>
      <c r="PL151" s="593">
        <v>23.89</v>
      </c>
      <c r="PM151" s="593">
        <v>22.92</v>
      </c>
      <c r="PN151" s="593">
        <v>22.92</v>
      </c>
      <c r="PO151" s="593">
        <v>23.66</v>
      </c>
      <c r="PP151" s="593">
        <v>137.59</v>
      </c>
      <c r="PQ151" s="593">
        <v>137.59</v>
      </c>
      <c r="PT151" s="593">
        <v>21.83</v>
      </c>
      <c r="PU151" s="593">
        <v>21.83</v>
      </c>
      <c r="PV151" s="593">
        <v>13.36</v>
      </c>
      <c r="PW151" s="593">
        <v>13.36</v>
      </c>
      <c r="PX151" s="593">
        <v>14.41</v>
      </c>
      <c r="PY151" s="593">
        <v>14.41</v>
      </c>
      <c r="PZ151" s="593">
        <v>14.41</v>
      </c>
      <c r="QA151" s="593">
        <v>14.41</v>
      </c>
      <c r="QB151" s="593">
        <v>14.41</v>
      </c>
      <c r="QC151" s="593">
        <v>14.41</v>
      </c>
      <c r="QD151" s="593">
        <v>14.42</v>
      </c>
      <c r="QE151" s="593">
        <v>14.94</v>
      </c>
      <c r="QF151" s="593">
        <v>6.36</v>
      </c>
      <c r="QG151" s="593">
        <v>6.36</v>
      </c>
      <c r="QH151" s="593">
        <v>3.81</v>
      </c>
      <c r="QI151" s="593">
        <v>3.81</v>
      </c>
      <c r="QJ151" s="593">
        <v>4.09</v>
      </c>
      <c r="QK151" s="593">
        <v>4.09</v>
      </c>
      <c r="QL151" s="593">
        <v>4.09</v>
      </c>
      <c r="QM151" s="593">
        <v>4.09</v>
      </c>
      <c r="QN151" s="593">
        <v>4.09</v>
      </c>
      <c r="QO151" s="593">
        <v>4.09</v>
      </c>
      <c r="QP151" s="593">
        <v>4.13</v>
      </c>
      <c r="QQ151" s="593">
        <v>4.13</v>
      </c>
      <c r="QR151" s="593">
        <v>7.47</v>
      </c>
      <c r="QS151" s="593">
        <v>7.47</v>
      </c>
      <c r="QT151" s="593">
        <v>4.47</v>
      </c>
      <c r="QU151" s="593">
        <v>4.47</v>
      </c>
      <c r="QV151" s="593">
        <v>4.8</v>
      </c>
      <c r="QW151" s="593">
        <v>4.8</v>
      </c>
      <c r="QX151" s="593">
        <v>4.8</v>
      </c>
      <c r="QY151" s="593">
        <v>4.8</v>
      </c>
      <c r="QZ151" s="593">
        <v>4.8</v>
      </c>
      <c r="RA151" s="593">
        <v>4.8</v>
      </c>
      <c r="RB151" s="593">
        <v>4.84</v>
      </c>
      <c r="RC151" s="593">
        <v>4.84</v>
      </c>
      <c r="RD151" s="593">
        <v>11.67</v>
      </c>
      <c r="RE151" s="593">
        <v>11.67</v>
      </c>
      <c r="RF151" s="593">
        <v>6.99</v>
      </c>
      <c r="RG151" s="593">
        <v>6.99</v>
      </c>
      <c r="RH151" s="593">
        <v>7.53</v>
      </c>
      <c r="RI151" s="593">
        <v>7.53</v>
      </c>
      <c r="RJ151" s="593">
        <v>7.53</v>
      </c>
      <c r="RK151" s="593">
        <v>7.53</v>
      </c>
      <c r="RL151" s="593">
        <v>7.53</v>
      </c>
      <c r="RM151" s="593">
        <v>7.53</v>
      </c>
      <c r="RN151" s="593">
        <v>7.57</v>
      </c>
      <c r="RO151" s="593">
        <v>7.85</v>
      </c>
      <c r="RP151" s="593">
        <v>30.58</v>
      </c>
      <c r="RQ151" s="593">
        <v>30.58</v>
      </c>
      <c r="RR151" s="593">
        <v>19.16</v>
      </c>
      <c r="RS151" s="593">
        <v>19.16</v>
      </c>
      <c r="RT151" s="593">
        <v>20.67</v>
      </c>
      <c r="RU151" s="593">
        <v>20.67</v>
      </c>
      <c r="RV151" s="593">
        <v>20.67</v>
      </c>
      <c r="RW151" s="593">
        <v>20.67</v>
      </c>
      <c r="RX151" s="593">
        <v>20.67</v>
      </c>
      <c r="RY151" s="593">
        <v>20.67</v>
      </c>
      <c r="RZ151" s="593">
        <v>20.59</v>
      </c>
      <c r="SA151" s="593">
        <v>20.59</v>
      </c>
      <c r="SB151" s="593">
        <v>16.14</v>
      </c>
      <c r="SC151" s="593">
        <v>16.14</v>
      </c>
      <c r="SD151" s="593">
        <v>9.74</v>
      </c>
      <c r="SE151" s="593">
        <v>9.74</v>
      </c>
      <c r="SF151" s="593">
        <v>10.5</v>
      </c>
      <c r="SG151" s="593">
        <v>10.5</v>
      </c>
      <c r="SH151" s="593">
        <v>10.5</v>
      </c>
      <c r="SI151" s="593">
        <v>10.5</v>
      </c>
      <c r="SJ151" s="593">
        <v>10.5</v>
      </c>
      <c r="SK151" s="593">
        <v>10.5</v>
      </c>
      <c r="SL151" s="593">
        <v>10.54</v>
      </c>
      <c r="SM151" s="593">
        <v>10.54</v>
      </c>
      <c r="SN151" s="593">
        <v>13.59</v>
      </c>
      <c r="SO151" s="593">
        <v>13.59</v>
      </c>
      <c r="SZ151" s="593">
        <v>14.88</v>
      </c>
      <c r="TA151" s="593">
        <v>14.88</v>
      </c>
      <c r="TX151" s="593">
        <v>9.52</v>
      </c>
      <c r="TY151" s="600">
        <v>9.52</v>
      </c>
    </row>
    <row r="152" spans="1:545" s="593" customFormat="1" x14ac:dyDescent="0.15">
      <c r="A152" s="602">
        <v>36</v>
      </c>
      <c r="B152" s="603">
        <v>35.06</v>
      </c>
      <c r="C152" s="603">
        <v>35.06</v>
      </c>
      <c r="D152" s="603">
        <v>35.68</v>
      </c>
      <c r="E152" s="603">
        <v>35.68</v>
      </c>
      <c r="F152" s="603">
        <v>128.16999999999999</v>
      </c>
      <c r="G152" s="603">
        <v>128.16999999999999</v>
      </c>
      <c r="H152" s="603">
        <v>118.07</v>
      </c>
      <c r="I152" s="603">
        <v>118.07</v>
      </c>
      <c r="J152" s="603">
        <v>129.15</v>
      </c>
      <c r="K152" s="603">
        <v>129.15</v>
      </c>
      <c r="L152" s="603"/>
      <c r="M152" s="603"/>
      <c r="N152" s="603"/>
      <c r="O152" s="603"/>
      <c r="P152" s="603"/>
      <c r="Q152" s="603"/>
      <c r="R152" s="603"/>
      <c r="S152" s="603"/>
      <c r="T152" s="603"/>
      <c r="U152" s="603"/>
      <c r="V152" s="603"/>
      <c r="W152" s="603"/>
      <c r="X152" s="603"/>
      <c r="Y152" s="603"/>
      <c r="Z152" s="603">
        <v>7.08</v>
      </c>
      <c r="AA152" s="603"/>
      <c r="AB152" s="603"/>
      <c r="AC152" s="603"/>
      <c r="AD152" s="603"/>
      <c r="AE152" s="603"/>
      <c r="AF152" s="603"/>
      <c r="AG152" s="603"/>
      <c r="AH152" s="603"/>
      <c r="AI152" s="603"/>
      <c r="AJ152" s="603"/>
      <c r="AK152" s="603"/>
      <c r="AL152" s="603">
        <v>16.39</v>
      </c>
      <c r="AM152" s="603">
        <v>16.38</v>
      </c>
      <c r="AN152" s="603"/>
      <c r="AO152" s="603"/>
      <c r="AP152" s="603"/>
      <c r="AQ152" s="603"/>
      <c r="AR152" s="603"/>
      <c r="AS152" s="603"/>
      <c r="AT152" s="603"/>
      <c r="AU152" s="603"/>
      <c r="AV152" s="603"/>
      <c r="AW152" s="603"/>
      <c r="AX152" s="603">
        <v>18.670000000000002</v>
      </c>
      <c r="AY152" s="603">
        <v>18.670000000000002</v>
      </c>
      <c r="AZ152" s="603"/>
      <c r="BA152" s="603"/>
      <c r="BB152" s="603"/>
      <c r="BC152" s="603"/>
      <c r="BD152" s="603"/>
      <c r="BE152" s="603"/>
      <c r="BF152" s="603"/>
      <c r="BG152" s="603"/>
      <c r="BH152" s="603"/>
      <c r="BI152" s="603"/>
      <c r="BJ152" s="603">
        <v>10.11</v>
      </c>
      <c r="BK152" s="603"/>
      <c r="BL152" s="603"/>
      <c r="BM152" s="603"/>
      <c r="BN152" s="603"/>
      <c r="BO152" s="603"/>
      <c r="BP152" s="603"/>
      <c r="BQ152" s="603"/>
      <c r="BR152" s="603"/>
      <c r="BS152" s="603"/>
      <c r="BT152" s="603"/>
      <c r="BU152" s="603"/>
      <c r="BV152" s="603">
        <v>2.87</v>
      </c>
      <c r="BW152" s="603"/>
      <c r="BX152" s="603"/>
      <c r="BY152" s="603"/>
      <c r="BZ152" s="603"/>
      <c r="CA152" s="603"/>
      <c r="CB152" s="603"/>
      <c r="CC152" s="603"/>
      <c r="CD152" s="603"/>
      <c r="CE152" s="603"/>
      <c r="CF152" s="603"/>
      <c r="CG152" s="603"/>
      <c r="CH152" s="603">
        <v>8.99</v>
      </c>
      <c r="CI152" s="603">
        <v>8.99</v>
      </c>
      <c r="CJ152" s="603"/>
      <c r="CK152" s="603"/>
      <c r="CL152" s="603"/>
      <c r="CM152" s="603"/>
      <c r="CN152" s="603"/>
      <c r="CO152" s="603"/>
      <c r="CP152" s="603"/>
      <c r="CQ152" s="603"/>
      <c r="CR152" s="603"/>
      <c r="CS152" s="603"/>
      <c r="CT152" s="603"/>
      <c r="CU152" s="603"/>
      <c r="CV152" s="603"/>
      <c r="CW152" s="603"/>
      <c r="CX152" s="603"/>
      <c r="CY152" s="603"/>
      <c r="CZ152" s="603"/>
      <c r="DA152" s="603"/>
      <c r="DB152" s="603"/>
      <c r="DC152" s="603"/>
      <c r="DD152" s="603"/>
      <c r="DE152" s="603"/>
      <c r="DF152" s="603">
        <v>109.57</v>
      </c>
      <c r="DG152" s="603">
        <v>109.57</v>
      </c>
      <c r="DH152" s="603">
        <v>110.2</v>
      </c>
      <c r="DI152" s="603">
        <v>109.58</v>
      </c>
      <c r="DJ152" s="603">
        <v>180.35</v>
      </c>
      <c r="DK152" s="603">
        <v>180.35</v>
      </c>
      <c r="DL152" s="603">
        <v>174.08</v>
      </c>
      <c r="DM152" s="603">
        <v>174.08</v>
      </c>
      <c r="DN152" s="603">
        <v>180.35</v>
      </c>
      <c r="DO152" s="603">
        <v>180.35</v>
      </c>
      <c r="DP152" s="603">
        <v>174.08</v>
      </c>
      <c r="DQ152" s="603">
        <v>180.35</v>
      </c>
      <c r="DR152" s="603">
        <v>180.35</v>
      </c>
      <c r="DS152" s="603">
        <v>180.35</v>
      </c>
      <c r="DT152" s="603">
        <v>174.08</v>
      </c>
      <c r="DU152" s="603">
        <v>174.08</v>
      </c>
      <c r="DV152" s="603">
        <v>199.45</v>
      </c>
      <c r="DW152" s="603">
        <v>193.79</v>
      </c>
      <c r="DX152" s="603">
        <v>199.45</v>
      </c>
      <c r="DY152" s="603">
        <v>199.45</v>
      </c>
      <c r="DZ152" s="603">
        <v>193.79</v>
      </c>
      <c r="EA152" s="603">
        <v>193.79</v>
      </c>
      <c r="EB152" s="603">
        <v>195.21</v>
      </c>
      <c r="EC152" s="603">
        <v>195.21</v>
      </c>
      <c r="ED152" s="603">
        <v>58</v>
      </c>
      <c r="EE152" s="603">
        <v>55.87</v>
      </c>
      <c r="EF152" s="603">
        <v>55.87</v>
      </c>
      <c r="EG152" s="603">
        <v>55.87</v>
      </c>
      <c r="EH152" s="603">
        <v>56.99</v>
      </c>
      <c r="EI152" s="603">
        <v>56.99</v>
      </c>
      <c r="EJ152" s="603">
        <v>156.24</v>
      </c>
      <c r="EK152" s="603">
        <v>156.24</v>
      </c>
      <c r="EL152" s="603">
        <v>156.24</v>
      </c>
      <c r="EM152" s="603">
        <v>160.52000000000001</v>
      </c>
      <c r="EN152" s="603">
        <v>156.30000000000001</v>
      </c>
      <c r="EO152" s="603">
        <v>156.30000000000001</v>
      </c>
      <c r="EP152" s="603">
        <v>156.47</v>
      </c>
      <c r="EQ152" s="603">
        <v>156.47</v>
      </c>
      <c r="ER152" s="603">
        <v>50.21</v>
      </c>
      <c r="ES152" s="603">
        <v>50.92</v>
      </c>
      <c r="ET152" s="603">
        <v>50.37</v>
      </c>
      <c r="EU152" s="603">
        <v>50.37</v>
      </c>
      <c r="EV152" s="603">
        <v>50.37</v>
      </c>
      <c r="EW152" s="603">
        <v>50.37</v>
      </c>
      <c r="EX152" s="603">
        <v>50.37</v>
      </c>
      <c r="EY152" s="603">
        <v>40.880000000000003</v>
      </c>
      <c r="EZ152" s="603">
        <v>126.63</v>
      </c>
      <c r="FA152" s="603">
        <v>126.63</v>
      </c>
      <c r="FB152" s="603">
        <v>126.63</v>
      </c>
      <c r="FC152" s="603">
        <v>126.63</v>
      </c>
      <c r="FD152" s="603">
        <v>28.05</v>
      </c>
      <c r="FE152" s="603">
        <v>28.05</v>
      </c>
      <c r="FF152" s="603">
        <v>28.05</v>
      </c>
      <c r="FG152" s="603">
        <v>28.05</v>
      </c>
      <c r="FH152" s="603">
        <v>28.05</v>
      </c>
      <c r="FI152" s="603">
        <v>28.05</v>
      </c>
      <c r="FJ152" s="603">
        <v>21.58</v>
      </c>
      <c r="FK152" s="603">
        <v>21.58</v>
      </c>
      <c r="FL152" s="593">
        <v>21.58</v>
      </c>
      <c r="FM152" s="593">
        <v>21.58</v>
      </c>
      <c r="FN152" s="593">
        <v>22.87</v>
      </c>
      <c r="FO152" s="593">
        <v>22.87</v>
      </c>
      <c r="FP152" s="593">
        <v>35.18</v>
      </c>
      <c r="FQ152" s="593">
        <v>35.18</v>
      </c>
      <c r="FR152" s="593">
        <v>35.18</v>
      </c>
      <c r="FS152" s="593">
        <v>35.18</v>
      </c>
      <c r="FT152" s="593">
        <v>133.55000000000001</v>
      </c>
      <c r="FU152" s="593">
        <v>133.55000000000001</v>
      </c>
      <c r="FV152" s="593">
        <v>133.55000000000001</v>
      </c>
      <c r="FW152" s="593">
        <v>133.55000000000001</v>
      </c>
      <c r="FX152" s="593">
        <v>133.55000000000001</v>
      </c>
      <c r="FY152" s="593">
        <v>133.55000000000001</v>
      </c>
      <c r="FZ152" s="593">
        <v>133.55000000000001</v>
      </c>
      <c r="GA152" s="593">
        <v>133.55000000000001</v>
      </c>
      <c r="GB152" s="593">
        <v>67.25</v>
      </c>
      <c r="GC152" s="593">
        <v>67.25</v>
      </c>
      <c r="GD152" s="593">
        <v>15.95</v>
      </c>
      <c r="GE152" s="593">
        <v>16.46</v>
      </c>
      <c r="GF152" s="593">
        <v>20.65</v>
      </c>
      <c r="GG152" s="593">
        <v>20.65</v>
      </c>
      <c r="GH152" s="593">
        <v>16</v>
      </c>
      <c r="GI152" s="593">
        <v>16</v>
      </c>
      <c r="GJ152" s="593">
        <v>15.85</v>
      </c>
      <c r="GK152" s="593">
        <v>15.85</v>
      </c>
      <c r="GL152" s="593">
        <v>15.85</v>
      </c>
      <c r="GM152" s="593">
        <v>15.85</v>
      </c>
      <c r="GN152" s="593">
        <v>7.24</v>
      </c>
      <c r="GO152" s="593">
        <v>7.24</v>
      </c>
      <c r="GP152" s="593">
        <v>5.22</v>
      </c>
      <c r="GQ152" s="593">
        <v>5.08</v>
      </c>
      <c r="GZ152" s="593">
        <v>42.41</v>
      </c>
      <c r="HA152" s="593">
        <v>42.41</v>
      </c>
      <c r="HB152" s="593">
        <v>127.62</v>
      </c>
      <c r="HC152" s="593">
        <v>127.62</v>
      </c>
      <c r="HD152" s="593">
        <v>127.62</v>
      </c>
      <c r="HE152" s="593">
        <v>127.62</v>
      </c>
      <c r="HF152" s="593">
        <v>155.01</v>
      </c>
      <c r="HG152" s="593">
        <v>155.01</v>
      </c>
      <c r="HH152" s="593">
        <v>155.01</v>
      </c>
      <c r="HI152" s="593">
        <v>155.01</v>
      </c>
      <c r="HJ152" s="593">
        <v>155.01</v>
      </c>
      <c r="HK152" s="593">
        <v>155.01</v>
      </c>
      <c r="HL152" s="593">
        <v>196.63</v>
      </c>
      <c r="HM152" s="593">
        <v>196.63</v>
      </c>
      <c r="HN152" s="593">
        <v>170.8</v>
      </c>
      <c r="HO152" s="593">
        <v>170.8</v>
      </c>
      <c r="HP152" s="593">
        <v>170.8</v>
      </c>
      <c r="HQ152" s="593">
        <v>170.8</v>
      </c>
      <c r="HR152" s="593">
        <v>178.79</v>
      </c>
      <c r="HS152" s="593">
        <v>178.79</v>
      </c>
      <c r="HT152" s="593">
        <v>178.79</v>
      </c>
      <c r="HU152" s="593">
        <v>178.79</v>
      </c>
      <c r="HX152" s="593">
        <v>38.53</v>
      </c>
      <c r="HY152" s="593">
        <v>38.53</v>
      </c>
      <c r="HZ152" s="593">
        <v>121.47</v>
      </c>
      <c r="IA152" s="593">
        <v>121.47</v>
      </c>
      <c r="IB152" s="593">
        <v>122.57</v>
      </c>
      <c r="IC152" s="593">
        <v>122.57</v>
      </c>
      <c r="ID152" s="593">
        <v>151.86000000000001</v>
      </c>
      <c r="IE152" s="593">
        <v>151.86000000000001</v>
      </c>
      <c r="IJ152" s="593">
        <v>98.72</v>
      </c>
      <c r="IK152" s="593">
        <v>98.72</v>
      </c>
      <c r="IL152" s="593">
        <v>203.58</v>
      </c>
      <c r="IM152" s="593">
        <v>203.58</v>
      </c>
      <c r="IN152" s="593">
        <v>246.53</v>
      </c>
      <c r="IO152" s="593">
        <v>246.53</v>
      </c>
      <c r="IP152" s="593">
        <v>246.53</v>
      </c>
      <c r="IQ152" s="593">
        <v>246.53</v>
      </c>
      <c r="IV152" s="593">
        <v>98.72</v>
      </c>
      <c r="IW152" s="593">
        <v>98.72</v>
      </c>
      <c r="IX152" s="593">
        <v>203.58</v>
      </c>
      <c r="IY152" s="593">
        <v>203.58</v>
      </c>
      <c r="IZ152" s="593">
        <v>246.53</v>
      </c>
      <c r="JA152" s="593">
        <v>246.53</v>
      </c>
      <c r="JB152" s="593">
        <v>246.53</v>
      </c>
      <c r="JC152" s="593">
        <v>246.53</v>
      </c>
      <c r="JH152" s="593">
        <v>89.37</v>
      </c>
      <c r="JI152" s="593">
        <v>89.37</v>
      </c>
      <c r="JJ152" s="593">
        <v>194.21</v>
      </c>
      <c r="JK152" s="593">
        <v>194.21</v>
      </c>
      <c r="JL152" s="593">
        <v>194.21</v>
      </c>
      <c r="JM152" s="593">
        <v>194.21</v>
      </c>
      <c r="JN152" s="593">
        <v>235.3</v>
      </c>
      <c r="JO152" s="593">
        <v>235.3</v>
      </c>
      <c r="JP152" s="593">
        <v>235.3</v>
      </c>
      <c r="JQ152" s="593">
        <v>235.3</v>
      </c>
      <c r="JT152" s="593">
        <v>23.63</v>
      </c>
      <c r="JU152" s="593">
        <v>23.63</v>
      </c>
      <c r="JV152" s="593">
        <v>23.63</v>
      </c>
      <c r="JW152" s="593">
        <v>23.63</v>
      </c>
      <c r="JX152" s="593">
        <v>23.63</v>
      </c>
      <c r="JY152" s="593">
        <v>23.63</v>
      </c>
      <c r="KF152" s="593">
        <v>10.58</v>
      </c>
      <c r="KG152" s="593">
        <v>10.58</v>
      </c>
      <c r="KH152" s="593">
        <v>9.49</v>
      </c>
      <c r="KI152" s="593">
        <v>9.49</v>
      </c>
      <c r="KJ152" s="593">
        <v>9.49</v>
      </c>
      <c r="KK152" s="593">
        <v>9.49</v>
      </c>
      <c r="KR152" s="593">
        <v>24.55</v>
      </c>
      <c r="KS152" s="593">
        <v>24.55</v>
      </c>
      <c r="KT152" s="593">
        <v>24.55</v>
      </c>
      <c r="KU152" s="593">
        <v>24.55</v>
      </c>
      <c r="KV152" s="593">
        <v>114.04</v>
      </c>
      <c r="KW152" s="593">
        <v>114.04</v>
      </c>
      <c r="LD152" s="593">
        <v>10.53</v>
      </c>
      <c r="LE152" s="593">
        <v>10.53</v>
      </c>
      <c r="LF152" s="593">
        <v>10.53</v>
      </c>
      <c r="LG152" s="593">
        <v>10.53</v>
      </c>
      <c r="LH152" s="593">
        <v>1.73</v>
      </c>
      <c r="LI152" s="593">
        <v>1.73</v>
      </c>
      <c r="LP152" s="593">
        <v>11.68</v>
      </c>
      <c r="LQ152" s="593">
        <v>11.68</v>
      </c>
      <c r="LR152" s="593">
        <v>11.68</v>
      </c>
      <c r="LS152" s="593">
        <v>11.68</v>
      </c>
      <c r="LT152" s="593">
        <v>8.17</v>
      </c>
      <c r="LU152" s="593">
        <v>8.17</v>
      </c>
      <c r="MB152" s="593">
        <v>11.36</v>
      </c>
      <c r="MC152" s="593">
        <v>11.64</v>
      </c>
      <c r="MD152" s="593">
        <v>7.71</v>
      </c>
      <c r="ME152" s="593">
        <v>7.71</v>
      </c>
      <c r="MF152" s="593">
        <v>7.68</v>
      </c>
      <c r="MG152" s="593">
        <v>7.68</v>
      </c>
      <c r="MH152" s="593">
        <v>8.4700000000000006</v>
      </c>
      <c r="MI152" s="593">
        <v>8.4700000000000006</v>
      </c>
      <c r="MJ152" s="593">
        <v>7.88</v>
      </c>
      <c r="MK152" s="593">
        <v>7.88</v>
      </c>
      <c r="ML152" s="593">
        <v>8.1</v>
      </c>
      <c r="MM152" s="593">
        <v>8.18</v>
      </c>
      <c r="MN152" s="593">
        <v>26.69</v>
      </c>
      <c r="MO152" s="593">
        <v>26.69</v>
      </c>
      <c r="MP152" s="593">
        <v>19.63</v>
      </c>
      <c r="MQ152" s="593">
        <v>19.63</v>
      </c>
      <c r="MR152" s="593">
        <v>21.35</v>
      </c>
      <c r="MS152" s="593">
        <v>21.35</v>
      </c>
      <c r="MT152" s="593">
        <v>131.46</v>
      </c>
      <c r="MU152" s="593">
        <v>131.46</v>
      </c>
      <c r="MV152" s="593">
        <v>131.46</v>
      </c>
      <c r="MW152" s="593">
        <v>131.46</v>
      </c>
      <c r="MX152" s="593">
        <v>131.46</v>
      </c>
      <c r="MY152" s="593">
        <v>131.46</v>
      </c>
      <c r="MZ152" s="593">
        <v>43.19</v>
      </c>
      <c r="NA152" s="593">
        <v>43.19</v>
      </c>
      <c r="NB152" s="593">
        <v>168.79</v>
      </c>
      <c r="NC152" s="593">
        <v>168.79</v>
      </c>
      <c r="ND152" s="593">
        <v>164.25</v>
      </c>
      <c r="NE152" s="593">
        <v>164.25</v>
      </c>
      <c r="NF152" s="604">
        <f t="shared" si="16"/>
        <v>166.51999999999998</v>
      </c>
      <c r="NG152" s="604">
        <f t="shared" si="16"/>
        <v>166.51999999999998</v>
      </c>
      <c r="NH152" s="593">
        <v>169.62</v>
      </c>
      <c r="NI152" s="593">
        <v>169.62</v>
      </c>
      <c r="NL152" s="593">
        <v>37.049999999999997</v>
      </c>
      <c r="NM152" s="593">
        <v>37.049999999999997</v>
      </c>
      <c r="NN152" s="593">
        <v>141.16999999999999</v>
      </c>
      <c r="NO152" s="593">
        <v>141.16999999999999</v>
      </c>
      <c r="NP152" s="593">
        <v>141.16999999999999</v>
      </c>
      <c r="NQ152" s="593">
        <v>141.16999999999999</v>
      </c>
      <c r="NR152" s="593">
        <v>140.19</v>
      </c>
      <c r="NS152" s="593">
        <v>140.19</v>
      </c>
      <c r="NT152" s="593">
        <v>141.77000000000001</v>
      </c>
      <c r="NU152" s="593">
        <v>141.77000000000001</v>
      </c>
      <c r="NX152" s="593">
        <v>83.58</v>
      </c>
      <c r="NY152" s="593">
        <v>83.58</v>
      </c>
      <c r="NZ152" s="593">
        <v>160.84</v>
      </c>
      <c r="OA152" s="593">
        <v>160.84</v>
      </c>
      <c r="OB152" s="593">
        <v>160.84</v>
      </c>
      <c r="OC152" s="593">
        <v>160.84</v>
      </c>
      <c r="OD152" s="593">
        <v>161.87</v>
      </c>
      <c r="OE152" s="593">
        <v>161.87</v>
      </c>
      <c r="OJ152" s="593">
        <v>59.31</v>
      </c>
      <c r="OK152" s="593">
        <v>59.31</v>
      </c>
      <c r="OL152" s="593">
        <v>136.63999999999999</v>
      </c>
      <c r="OM152" s="593">
        <v>136.63999999999999</v>
      </c>
      <c r="ON152" s="593">
        <v>136.63999999999999</v>
      </c>
      <c r="OO152" s="593">
        <v>136.63999999999999</v>
      </c>
      <c r="OP152" s="593">
        <v>115.85</v>
      </c>
      <c r="OQ152" s="593">
        <v>115.85</v>
      </c>
      <c r="OR152" s="593">
        <v>150.6</v>
      </c>
      <c r="OS152" s="593">
        <v>150.6</v>
      </c>
      <c r="OV152" s="593">
        <v>27.86</v>
      </c>
      <c r="OW152" s="593">
        <v>27.86</v>
      </c>
      <c r="OX152" s="593">
        <v>20.85</v>
      </c>
      <c r="OY152" s="593">
        <v>20.85</v>
      </c>
      <c r="OZ152" s="593">
        <v>20.350000000000001</v>
      </c>
      <c r="PA152" s="593">
        <v>20.350000000000001</v>
      </c>
      <c r="PB152" s="593">
        <v>20.010000000000002</v>
      </c>
      <c r="PC152" s="593">
        <v>20.010000000000002</v>
      </c>
      <c r="PD152" s="593">
        <v>130.97</v>
      </c>
      <c r="PE152" s="593">
        <v>130.97</v>
      </c>
      <c r="PH152" s="593">
        <v>31.74</v>
      </c>
      <c r="PI152" s="593">
        <v>31.74</v>
      </c>
      <c r="PJ152" s="593">
        <v>24.4</v>
      </c>
      <c r="PK152" s="593">
        <v>24.4</v>
      </c>
      <c r="PL152" s="593">
        <v>24.4</v>
      </c>
      <c r="PM152" s="593">
        <v>23.42</v>
      </c>
      <c r="PN152" s="593">
        <v>23.42</v>
      </c>
      <c r="PO152" s="593">
        <v>24.13</v>
      </c>
      <c r="PP152" s="593">
        <v>140.43</v>
      </c>
      <c r="PQ152" s="593">
        <v>140.43</v>
      </c>
      <c r="PT152" s="593">
        <v>22.15</v>
      </c>
      <c r="PU152" s="593">
        <v>22.15</v>
      </c>
      <c r="PV152" s="593">
        <v>13.72</v>
      </c>
      <c r="PW152" s="593">
        <v>13.72</v>
      </c>
      <c r="PX152" s="593">
        <v>14.76</v>
      </c>
      <c r="PY152" s="593">
        <v>14.76</v>
      </c>
      <c r="PZ152" s="593">
        <v>14.76</v>
      </c>
      <c r="QA152" s="593">
        <v>14.76</v>
      </c>
      <c r="QB152" s="593">
        <v>14.76</v>
      </c>
      <c r="QC152" s="593">
        <v>14.76</v>
      </c>
      <c r="QD152" s="593">
        <v>14.77</v>
      </c>
      <c r="QE152" s="593">
        <v>15.28</v>
      </c>
      <c r="QF152" s="593">
        <v>6.45</v>
      </c>
      <c r="QG152" s="593">
        <v>6.45</v>
      </c>
      <c r="QH152" s="593">
        <v>3.91</v>
      </c>
      <c r="QI152" s="593">
        <v>3.91</v>
      </c>
      <c r="QJ152" s="593">
        <v>4.1900000000000004</v>
      </c>
      <c r="QK152" s="593">
        <v>4.1900000000000004</v>
      </c>
      <c r="QL152" s="593">
        <v>4.1900000000000004</v>
      </c>
      <c r="QM152" s="593">
        <v>4.1900000000000004</v>
      </c>
      <c r="QN152" s="593">
        <v>4.1900000000000004</v>
      </c>
      <c r="QO152" s="593">
        <v>4.1900000000000004</v>
      </c>
      <c r="QP152" s="593">
        <v>4.2300000000000004</v>
      </c>
      <c r="QQ152" s="593">
        <v>4.2300000000000004</v>
      </c>
      <c r="QR152" s="593">
        <v>7.57</v>
      </c>
      <c r="QS152" s="593">
        <v>7.57</v>
      </c>
      <c r="QT152" s="593">
        <v>4.59</v>
      </c>
      <c r="QU152" s="593">
        <v>4.59</v>
      </c>
      <c r="QV152" s="593">
        <v>4.92</v>
      </c>
      <c r="QW152" s="593">
        <v>4.92</v>
      </c>
      <c r="QX152" s="593">
        <v>4.92</v>
      </c>
      <c r="QY152" s="593">
        <v>4.92</v>
      </c>
      <c r="QZ152" s="593">
        <v>4.92</v>
      </c>
      <c r="RA152" s="593">
        <v>4.92</v>
      </c>
      <c r="RB152" s="593">
        <v>4.96</v>
      </c>
      <c r="RC152" s="593">
        <v>4.96</v>
      </c>
      <c r="RD152" s="593">
        <v>11.83</v>
      </c>
      <c r="RE152" s="593">
        <v>11.83</v>
      </c>
      <c r="RF152" s="593">
        <v>7.18</v>
      </c>
      <c r="RG152" s="593">
        <v>7.18</v>
      </c>
      <c r="RH152" s="593">
        <v>7.71</v>
      </c>
      <c r="RI152" s="593">
        <v>7.71</v>
      </c>
      <c r="RJ152" s="593">
        <v>7.71</v>
      </c>
      <c r="RK152" s="593">
        <v>7.71</v>
      </c>
      <c r="RL152" s="593">
        <v>7.71</v>
      </c>
      <c r="RM152" s="593">
        <v>7.71</v>
      </c>
      <c r="RN152" s="593">
        <v>7.76</v>
      </c>
      <c r="RO152" s="593">
        <v>8.0299999999999994</v>
      </c>
      <c r="RP152" s="593">
        <v>31.02</v>
      </c>
      <c r="RQ152" s="593">
        <v>31.02</v>
      </c>
      <c r="RR152" s="593">
        <v>19.66</v>
      </c>
      <c r="RS152" s="593">
        <v>19.66</v>
      </c>
      <c r="RT152" s="593">
        <v>21.16</v>
      </c>
      <c r="RU152" s="593">
        <v>21.16</v>
      </c>
      <c r="RV152" s="593">
        <v>21.16</v>
      </c>
      <c r="RW152" s="593">
        <v>21.16</v>
      </c>
      <c r="RX152" s="593">
        <v>21.16</v>
      </c>
      <c r="RY152" s="593">
        <v>21.16</v>
      </c>
      <c r="RZ152" s="593">
        <v>21.09</v>
      </c>
      <c r="SA152" s="593">
        <v>21.09</v>
      </c>
      <c r="SB152" s="593">
        <v>16.37</v>
      </c>
      <c r="SC152" s="593">
        <v>16.37</v>
      </c>
      <c r="SD152" s="593">
        <v>10.01</v>
      </c>
      <c r="SE152" s="593">
        <v>10.01</v>
      </c>
      <c r="SF152" s="593">
        <v>10.76</v>
      </c>
      <c r="SG152" s="593">
        <v>10.76</v>
      </c>
      <c r="SH152" s="593">
        <v>10.76</v>
      </c>
      <c r="SI152" s="593">
        <v>10.76</v>
      </c>
      <c r="SJ152" s="593">
        <v>10.76</v>
      </c>
      <c r="SK152" s="593">
        <v>10.76</v>
      </c>
      <c r="SL152" s="593">
        <v>10.8</v>
      </c>
      <c r="SM152" s="593">
        <v>10.8</v>
      </c>
      <c r="SN152" s="593">
        <v>13.79</v>
      </c>
      <c r="SO152" s="593">
        <v>13.79</v>
      </c>
      <c r="SZ152" s="593">
        <v>15.1</v>
      </c>
      <c r="TA152" s="593">
        <v>15.1</v>
      </c>
      <c r="TX152" s="593">
        <v>9.65</v>
      </c>
      <c r="TY152" s="600">
        <v>9.65</v>
      </c>
    </row>
    <row r="153" spans="1:545" s="593" customFormat="1" x14ac:dyDescent="0.15">
      <c r="A153" s="602">
        <v>37</v>
      </c>
      <c r="B153" s="603">
        <v>35.549999999999997</v>
      </c>
      <c r="C153" s="603">
        <v>35.549999999999997</v>
      </c>
      <c r="D153" s="603">
        <v>36.14</v>
      </c>
      <c r="E153" s="603">
        <v>36.14</v>
      </c>
      <c r="F153" s="603">
        <v>130.32</v>
      </c>
      <c r="G153" s="603">
        <v>130.32</v>
      </c>
      <c r="H153" s="603">
        <v>120.21</v>
      </c>
      <c r="I153" s="603">
        <v>120.21</v>
      </c>
      <c r="J153" s="603">
        <v>131.03</v>
      </c>
      <c r="K153" s="603">
        <v>131.03</v>
      </c>
      <c r="L153" s="603"/>
      <c r="M153" s="603"/>
      <c r="N153" s="603"/>
      <c r="O153" s="603"/>
      <c r="P153" s="603"/>
      <c r="Q153" s="603"/>
      <c r="R153" s="603"/>
      <c r="S153" s="603"/>
      <c r="T153" s="603"/>
      <c r="U153" s="603"/>
      <c r="V153" s="603"/>
      <c r="W153" s="603"/>
      <c r="X153" s="603"/>
      <c r="Y153" s="603"/>
      <c r="Z153" s="603">
        <v>7.17</v>
      </c>
      <c r="AA153" s="603"/>
      <c r="AB153" s="603"/>
      <c r="AC153" s="603"/>
      <c r="AD153" s="603"/>
      <c r="AE153" s="603"/>
      <c r="AF153" s="603"/>
      <c r="AG153" s="603"/>
      <c r="AH153" s="603"/>
      <c r="AI153" s="603"/>
      <c r="AJ153" s="603"/>
      <c r="AK153" s="603"/>
      <c r="AL153" s="603">
        <v>16.61</v>
      </c>
      <c r="AM153" s="603">
        <v>16.61</v>
      </c>
      <c r="AN153" s="603"/>
      <c r="AO153" s="603"/>
      <c r="AP153" s="603"/>
      <c r="AQ153" s="603"/>
      <c r="AR153" s="603"/>
      <c r="AS153" s="603"/>
      <c r="AT153" s="603"/>
      <c r="AU153" s="603"/>
      <c r="AV153" s="603"/>
      <c r="AW153" s="603"/>
      <c r="AX153" s="603">
        <v>18.93</v>
      </c>
      <c r="AY153" s="603">
        <v>18.93</v>
      </c>
      <c r="AZ153" s="603"/>
      <c r="BA153" s="603"/>
      <c r="BB153" s="603"/>
      <c r="BC153" s="603"/>
      <c r="BD153" s="603"/>
      <c r="BE153" s="603"/>
      <c r="BF153" s="603"/>
      <c r="BG153" s="603"/>
      <c r="BH153" s="603"/>
      <c r="BI153" s="603"/>
      <c r="BJ153" s="603">
        <v>10.25</v>
      </c>
      <c r="BK153" s="603"/>
      <c r="BL153" s="603"/>
      <c r="BM153" s="603"/>
      <c r="BN153" s="603"/>
      <c r="BO153" s="603"/>
      <c r="BP153" s="603"/>
      <c r="BQ153" s="603"/>
      <c r="BR153" s="603"/>
      <c r="BS153" s="603"/>
      <c r="BT153" s="603"/>
      <c r="BU153" s="603"/>
      <c r="BV153" s="603">
        <v>2.9</v>
      </c>
      <c r="BW153" s="603"/>
      <c r="BX153" s="603"/>
      <c r="BY153" s="603"/>
      <c r="BZ153" s="603"/>
      <c r="CA153" s="603"/>
      <c r="CB153" s="603"/>
      <c r="CC153" s="603"/>
      <c r="CD153" s="603"/>
      <c r="CE153" s="603"/>
      <c r="CF153" s="603"/>
      <c r="CG153" s="603"/>
      <c r="CH153" s="603">
        <v>9.11</v>
      </c>
      <c r="CI153" s="603">
        <v>9.11</v>
      </c>
      <c r="CJ153" s="603"/>
      <c r="CK153" s="603"/>
      <c r="CL153" s="603"/>
      <c r="CM153" s="603"/>
      <c r="CN153" s="603"/>
      <c r="CO153" s="603"/>
      <c r="CP153" s="603"/>
      <c r="CQ153" s="603"/>
      <c r="CR153" s="603"/>
      <c r="CS153" s="603"/>
      <c r="CT153" s="603"/>
      <c r="CU153" s="603"/>
      <c r="CV153" s="603"/>
      <c r="CW153" s="603"/>
      <c r="CX153" s="603"/>
      <c r="CY153" s="603"/>
      <c r="CZ153" s="603"/>
      <c r="DA153" s="603"/>
      <c r="DB153" s="603"/>
      <c r="DC153" s="603"/>
      <c r="DD153" s="603"/>
      <c r="DE153" s="603"/>
      <c r="DF153" s="603">
        <v>111.1</v>
      </c>
      <c r="DG153" s="603">
        <v>111.1</v>
      </c>
      <c r="DH153" s="603">
        <v>111.66</v>
      </c>
      <c r="DI153" s="603">
        <v>111.11</v>
      </c>
      <c r="DJ153" s="603">
        <v>183.95</v>
      </c>
      <c r="DK153" s="603">
        <v>183.95</v>
      </c>
      <c r="DL153" s="603">
        <v>177.55</v>
      </c>
      <c r="DM153" s="603">
        <v>177.55</v>
      </c>
      <c r="DN153" s="603">
        <v>183.95</v>
      </c>
      <c r="DO153" s="603">
        <v>183.95</v>
      </c>
      <c r="DP153" s="603">
        <v>177.55</v>
      </c>
      <c r="DQ153" s="603">
        <v>183.95</v>
      </c>
      <c r="DR153" s="603">
        <v>183.95</v>
      </c>
      <c r="DS153" s="603">
        <v>183.95</v>
      </c>
      <c r="DT153" s="603">
        <v>177.55</v>
      </c>
      <c r="DU153" s="603">
        <v>177.55</v>
      </c>
      <c r="DV153" s="603">
        <v>202.89</v>
      </c>
      <c r="DW153" s="603">
        <v>197.13</v>
      </c>
      <c r="DX153" s="603">
        <v>202.89</v>
      </c>
      <c r="DY153" s="603">
        <v>202.89</v>
      </c>
      <c r="DZ153" s="603">
        <v>197.13</v>
      </c>
      <c r="EA153" s="603">
        <v>197.13</v>
      </c>
      <c r="EB153" s="603">
        <v>198.5</v>
      </c>
      <c r="EC153" s="603">
        <v>198.5</v>
      </c>
      <c r="ED153" s="603">
        <v>58.81</v>
      </c>
      <c r="EE153" s="603">
        <v>56.64</v>
      </c>
      <c r="EF153" s="603">
        <v>56.64</v>
      </c>
      <c r="EG153" s="603">
        <v>56.64</v>
      </c>
      <c r="EH153" s="603">
        <v>57.72</v>
      </c>
      <c r="EI153" s="603">
        <v>57.72</v>
      </c>
      <c r="EJ153" s="603">
        <v>158.97999999999999</v>
      </c>
      <c r="EK153" s="603">
        <v>158.97999999999999</v>
      </c>
      <c r="EL153" s="603">
        <v>158.97999999999999</v>
      </c>
      <c r="EM153" s="603">
        <v>163.29</v>
      </c>
      <c r="EN153" s="603">
        <v>159.06</v>
      </c>
      <c r="EO153" s="603">
        <v>159.06</v>
      </c>
      <c r="EP153" s="603">
        <v>159.24</v>
      </c>
      <c r="EQ153" s="603">
        <v>159.24</v>
      </c>
      <c r="ER153" s="603">
        <v>50.9</v>
      </c>
      <c r="ES153" s="603">
        <v>51.59</v>
      </c>
      <c r="ET153" s="603">
        <v>51.05</v>
      </c>
      <c r="EU153" s="603">
        <v>51.05</v>
      </c>
      <c r="EV153" s="603">
        <v>51.05</v>
      </c>
      <c r="EW153" s="603">
        <v>51.05</v>
      </c>
      <c r="EX153" s="603">
        <v>51.05</v>
      </c>
      <c r="EY153" s="603">
        <v>41.66</v>
      </c>
      <c r="EZ153" s="603">
        <v>129.09</v>
      </c>
      <c r="FA153" s="603">
        <v>129.09</v>
      </c>
      <c r="FB153" s="603">
        <v>129.09</v>
      </c>
      <c r="FC153" s="603">
        <v>129.09</v>
      </c>
      <c r="FD153" s="603">
        <v>28.44</v>
      </c>
      <c r="FE153" s="603">
        <v>28.44</v>
      </c>
      <c r="FF153" s="603">
        <v>28.44</v>
      </c>
      <c r="FG153" s="603">
        <v>28.44</v>
      </c>
      <c r="FH153" s="603">
        <v>28.44</v>
      </c>
      <c r="FI153" s="603">
        <v>28.44</v>
      </c>
      <c r="FJ153" s="603">
        <v>22.02</v>
      </c>
      <c r="FK153" s="603">
        <v>22.02</v>
      </c>
      <c r="FL153" s="593">
        <v>22.03</v>
      </c>
      <c r="FM153" s="593">
        <v>22.03</v>
      </c>
      <c r="FN153" s="593">
        <v>23.28</v>
      </c>
      <c r="FO153" s="593">
        <v>23.28</v>
      </c>
      <c r="FP153" s="593">
        <v>35.67</v>
      </c>
      <c r="FQ153" s="593">
        <v>35.67</v>
      </c>
      <c r="FR153" s="593">
        <v>35.67</v>
      </c>
      <c r="FS153" s="593">
        <v>35.67</v>
      </c>
      <c r="FT153" s="593">
        <v>135.99</v>
      </c>
      <c r="FU153" s="593">
        <v>135.99</v>
      </c>
      <c r="FV153" s="593">
        <v>135.99</v>
      </c>
      <c r="FW153" s="593">
        <v>135.99</v>
      </c>
      <c r="FX153" s="593">
        <v>135.99</v>
      </c>
      <c r="FY153" s="593">
        <v>135.99</v>
      </c>
      <c r="FZ153" s="593">
        <v>135.99</v>
      </c>
      <c r="GA153" s="593">
        <v>135.99</v>
      </c>
      <c r="GB153" s="593">
        <v>68.47</v>
      </c>
      <c r="GC153" s="593">
        <v>68.47</v>
      </c>
      <c r="GD153" s="593">
        <v>16.3</v>
      </c>
      <c r="GE153" s="593">
        <v>16.79</v>
      </c>
      <c r="GF153" s="593">
        <v>20.94</v>
      </c>
      <c r="GG153" s="593">
        <v>20.94</v>
      </c>
      <c r="GH153" s="593">
        <v>16.350000000000001</v>
      </c>
      <c r="GI153" s="593">
        <v>16.350000000000001</v>
      </c>
      <c r="GJ153" s="593">
        <v>16.2</v>
      </c>
      <c r="GK153" s="593">
        <v>16.2</v>
      </c>
      <c r="GL153" s="593">
        <v>16.2</v>
      </c>
      <c r="GM153" s="593">
        <v>16.2</v>
      </c>
      <c r="GN153" s="593">
        <v>7.34</v>
      </c>
      <c r="GO153" s="593">
        <v>7.34</v>
      </c>
      <c r="GP153" s="593">
        <v>5.34</v>
      </c>
      <c r="GQ153" s="593">
        <v>5.2</v>
      </c>
      <c r="GZ153" s="593">
        <v>43</v>
      </c>
      <c r="HA153" s="593">
        <v>43</v>
      </c>
      <c r="HB153" s="593">
        <v>129.65</v>
      </c>
      <c r="HC153" s="593">
        <v>129.65</v>
      </c>
      <c r="HD153" s="593">
        <v>129.65</v>
      </c>
      <c r="HE153" s="593">
        <v>129.65</v>
      </c>
      <c r="HF153" s="593">
        <v>157.97</v>
      </c>
      <c r="HG153" s="593">
        <v>157.97</v>
      </c>
      <c r="HH153" s="593">
        <v>157.97</v>
      </c>
      <c r="HI153" s="593">
        <v>157.97</v>
      </c>
      <c r="HJ153" s="593">
        <v>157.97</v>
      </c>
      <c r="HK153" s="593">
        <v>157.97</v>
      </c>
      <c r="HL153" s="593">
        <v>200.18</v>
      </c>
      <c r="HM153" s="593">
        <v>200.18</v>
      </c>
      <c r="HN153" s="593">
        <v>174.14</v>
      </c>
      <c r="HO153" s="593">
        <v>174.14</v>
      </c>
      <c r="HP153" s="593">
        <v>174.14</v>
      </c>
      <c r="HQ153" s="593">
        <v>174.14</v>
      </c>
      <c r="HR153" s="593">
        <v>182.04</v>
      </c>
      <c r="HS153" s="593">
        <v>182.04</v>
      </c>
      <c r="HT153" s="593">
        <v>182.04</v>
      </c>
      <c r="HU153" s="593">
        <v>182.04</v>
      </c>
      <c r="HX153" s="593">
        <v>39.06</v>
      </c>
      <c r="HY153" s="593">
        <v>39.06</v>
      </c>
      <c r="HZ153" s="593">
        <v>123.43</v>
      </c>
      <c r="IA153" s="593">
        <v>123.43</v>
      </c>
      <c r="IB153" s="593">
        <v>124.6</v>
      </c>
      <c r="IC153" s="593">
        <v>124.6</v>
      </c>
      <c r="ID153" s="593">
        <v>154.81</v>
      </c>
      <c r="IE153" s="593">
        <v>154.81</v>
      </c>
      <c r="IJ153" s="593">
        <v>99.89</v>
      </c>
      <c r="IK153" s="593">
        <v>99.89</v>
      </c>
      <c r="IL153" s="593">
        <v>205.86</v>
      </c>
      <c r="IM153" s="593">
        <v>205.86</v>
      </c>
      <c r="IN153" s="593">
        <v>250.06</v>
      </c>
      <c r="IO153" s="593">
        <v>250.06</v>
      </c>
      <c r="IP153" s="593">
        <v>250.06</v>
      </c>
      <c r="IQ153" s="593">
        <v>250.06</v>
      </c>
      <c r="IV153" s="593">
        <v>99.89</v>
      </c>
      <c r="IW153" s="593">
        <v>99.89</v>
      </c>
      <c r="IX153" s="593">
        <v>205.86</v>
      </c>
      <c r="IY153" s="593">
        <v>205.86</v>
      </c>
      <c r="IZ153" s="593">
        <v>250.06</v>
      </c>
      <c r="JA153" s="593">
        <v>250.06</v>
      </c>
      <c r="JB153" s="593">
        <v>250.06</v>
      </c>
      <c r="JC153" s="593">
        <v>250.06</v>
      </c>
      <c r="JH153" s="593">
        <v>90.62</v>
      </c>
      <c r="JI153" s="593">
        <v>90.62</v>
      </c>
      <c r="JJ153" s="593">
        <v>196.5</v>
      </c>
      <c r="JK153" s="593">
        <v>196.5</v>
      </c>
      <c r="JL153" s="593">
        <v>196.5</v>
      </c>
      <c r="JM153" s="593">
        <v>196.5</v>
      </c>
      <c r="JN153" s="593">
        <v>238.81</v>
      </c>
      <c r="JO153" s="593">
        <v>238.81</v>
      </c>
      <c r="JP153" s="593">
        <v>238.81</v>
      </c>
      <c r="JQ153" s="593">
        <v>238.81</v>
      </c>
      <c r="JT153" s="593">
        <v>23.96</v>
      </c>
      <c r="JU153" s="593">
        <v>23.96</v>
      </c>
      <c r="JV153" s="593">
        <v>23.96</v>
      </c>
      <c r="JW153" s="593">
        <v>23.96</v>
      </c>
      <c r="JX153" s="593">
        <v>23.96</v>
      </c>
      <c r="JY153" s="593">
        <v>23.96</v>
      </c>
      <c r="KF153" s="593">
        <v>10.72</v>
      </c>
      <c r="KG153" s="593">
        <v>10.72</v>
      </c>
      <c r="KH153" s="593">
        <v>9.66</v>
      </c>
      <c r="KI153" s="593">
        <v>9.66</v>
      </c>
      <c r="KJ153" s="593">
        <v>9.66</v>
      </c>
      <c r="KK153" s="593">
        <v>9.66</v>
      </c>
      <c r="KR153" s="593">
        <v>24.89</v>
      </c>
      <c r="KS153" s="593">
        <v>24.89</v>
      </c>
      <c r="KT153" s="593">
        <v>24.89</v>
      </c>
      <c r="KU153" s="593">
        <v>24.89</v>
      </c>
      <c r="KV153" s="593">
        <v>116.39</v>
      </c>
      <c r="KW153" s="593">
        <v>116.39</v>
      </c>
      <c r="LD153" s="593">
        <v>10.74</v>
      </c>
      <c r="LE153" s="593">
        <v>10.74</v>
      </c>
      <c r="LF153" s="593">
        <v>10.74</v>
      </c>
      <c r="LG153" s="593">
        <v>10.74</v>
      </c>
      <c r="LH153" s="593">
        <v>1.76</v>
      </c>
      <c r="LI153" s="593">
        <v>1.76</v>
      </c>
      <c r="LP153" s="593">
        <v>11.84</v>
      </c>
      <c r="LQ153" s="593">
        <v>11.84</v>
      </c>
      <c r="LR153" s="593">
        <v>11.84</v>
      </c>
      <c r="LS153" s="593">
        <v>11.84</v>
      </c>
      <c r="LT153" s="593">
        <v>8.35</v>
      </c>
      <c r="LU153" s="593">
        <v>8.35</v>
      </c>
      <c r="MB153" s="593">
        <v>11.51</v>
      </c>
      <c r="MC153" s="593">
        <v>11.78</v>
      </c>
      <c r="MD153" s="593">
        <v>7.89</v>
      </c>
      <c r="ME153" s="593">
        <v>7.89</v>
      </c>
      <c r="MF153" s="593">
        <v>7.85</v>
      </c>
      <c r="MG153" s="593">
        <v>7.85</v>
      </c>
      <c r="MH153" s="593">
        <v>8.64</v>
      </c>
      <c r="MI153" s="593">
        <v>8.64</v>
      </c>
      <c r="MJ153" s="593">
        <v>8.0500000000000007</v>
      </c>
      <c r="MK153" s="593">
        <v>8.0500000000000007</v>
      </c>
      <c r="ML153" s="593">
        <v>8.2799999999999994</v>
      </c>
      <c r="MM153" s="593">
        <v>8.35</v>
      </c>
      <c r="MN153" s="593">
        <v>27.06</v>
      </c>
      <c r="MO153" s="593">
        <v>27.06</v>
      </c>
      <c r="MP153" s="593">
        <v>20.04</v>
      </c>
      <c r="MQ153" s="593">
        <v>20.04</v>
      </c>
      <c r="MR153" s="593">
        <v>21.75</v>
      </c>
      <c r="MS153" s="593">
        <v>21.75</v>
      </c>
      <c r="MT153" s="593">
        <v>134.13999999999999</v>
      </c>
      <c r="MU153" s="593">
        <v>134.13999999999999</v>
      </c>
      <c r="MV153" s="593">
        <v>134.13999999999999</v>
      </c>
      <c r="MW153" s="593">
        <v>134.13999999999999</v>
      </c>
      <c r="MX153" s="593">
        <v>134.13999999999999</v>
      </c>
      <c r="MY153" s="593">
        <v>134.13999999999999</v>
      </c>
      <c r="MZ153" s="593">
        <v>43.79</v>
      </c>
      <c r="NA153" s="593">
        <v>43.79</v>
      </c>
      <c r="NB153" s="593">
        <v>172.07</v>
      </c>
      <c r="NC153" s="593">
        <v>172.07</v>
      </c>
      <c r="ND153" s="593">
        <v>167.49</v>
      </c>
      <c r="NE153" s="593">
        <v>167.49</v>
      </c>
      <c r="NF153" s="604">
        <f t="shared" si="16"/>
        <v>169.78</v>
      </c>
      <c r="NG153" s="604">
        <f t="shared" si="16"/>
        <v>169.78</v>
      </c>
      <c r="NH153" s="593">
        <v>172.8</v>
      </c>
      <c r="NI153" s="593">
        <v>172.8</v>
      </c>
      <c r="NL153" s="593">
        <v>37.57</v>
      </c>
      <c r="NM153" s="593">
        <v>37.57</v>
      </c>
      <c r="NN153" s="593">
        <v>143.97</v>
      </c>
      <c r="NO153" s="593">
        <v>143.97</v>
      </c>
      <c r="NP153" s="593">
        <v>143.97</v>
      </c>
      <c r="NQ153" s="593">
        <v>147.66999999999999</v>
      </c>
      <c r="NR153" s="593">
        <v>143.01</v>
      </c>
      <c r="NS153" s="593">
        <v>143.01</v>
      </c>
      <c r="NT153" s="593">
        <v>144.56</v>
      </c>
      <c r="NU153" s="593">
        <v>144.56</v>
      </c>
      <c r="NX153" s="593">
        <v>84.76</v>
      </c>
      <c r="NY153" s="593">
        <v>84.76</v>
      </c>
      <c r="NZ153" s="593">
        <v>163.44</v>
      </c>
      <c r="OA153" s="593">
        <v>163.44</v>
      </c>
      <c r="OB153" s="593">
        <v>163.44</v>
      </c>
      <c r="OC153" s="593">
        <v>163.44</v>
      </c>
      <c r="OD153" s="593">
        <v>164.45</v>
      </c>
      <c r="OE153" s="593">
        <v>164.45</v>
      </c>
      <c r="OJ153" s="593">
        <v>60.13</v>
      </c>
      <c r="OK153" s="593">
        <v>60.13</v>
      </c>
      <c r="OL153" s="593">
        <v>138.34</v>
      </c>
      <c r="OM153" s="593">
        <v>138.34</v>
      </c>
      <c r="ON153" s="593">
        <v>138.34</v>
      </c>
      <c r="OO153" s="593">
        <v>138.34</v>
      </c>
      <c r="OP153" s="593">
        <v>118.86</v>
      </c>
      <c r="OQ153" s="593">
        <v>118.86</v>
      </c>
      <c r="OR153" s="593">
        <v>153.38999999999999</v>
      </c>
      <c r="OS153" s="593">
        <v>153.38999999999999</v>
      </c>
      <c r="OV153" s="593">
        <v>28.25</v>
      </c>
      <c r="OW153" s="593">
        <v>28.25</v>
      </c>
      <c r="OX153" s="593">
        <v>21.28</v>
      </c>
      <c r="OY153" s="593">
        <v>21.28</v>
      </c>
      <c r="OZ153" s="593">
        <v>20.78</v>
      </c>
      <c r="PA153" s="593">
        <v>20.78</v>
      </c>
      <c r="PB153" s="593">
        <v>20.440000000000001</v>
      </c>
      <c r="PC153" s="593">
        <v>20.440000000000001</v>
      </c>
      <c r="PD153" s="593">
        <v>133.62</v>
      </c>
      <c r="PE153" s="593">
        <v>133.62</v>
      </c>
      <c r="PH153" s="593">
        <v>32.18</v>
      </c>
      <c r="PI153" s="593">
        <v>32.18</v>
      </c>
      <c r="PJ153" s="593">
        <v>24.89</v>
      </c>
      <c r="PK153" s="593">
        <v>24.89</v>
      </c>
      <c r="PL153" s="593">
        <v>24.89</v>
      </c>
      <c r="PM153" s="593">
        <v>23.9</v>
      </c>
      <c r="PN153" s="593">
        <v>23.9</v>
      </c>
      <c r="PO153" s="593">
        <v>24.59</v>
      </c>
      <c r="PP153" s="593">
        <v>143.18</v>
      </c>
      <c r="PQ153" s="593">
        <v>143.18</v>
      </c>
      <c r="PT153" s="593">
        <v>22.45</v>
      </c>
      <c r="PU153" s="593">
        <v>22.45</v>
      </c>
      <c r="PV153" s="593">
        <v>14.07</v>
      </c>
      <c r="PW153" s="593">
        <v>14.07</v>
      </c>
      <c r="PX153" s="593">
        <v>15.1</v>
      </c>
      <c r="PY153" s="593">
        <v>15.1</v>
      </c>
      <c r="PZ153" s="593">
        <v>15.1</v>
      </c>
      <c r="QA153" s="593">
        <v>15.1</v>
      </c>
      <c r="QB153" s="593">
        <v>15.1</v>
      </c>
      <c r="QC153" s="593">
        <v>15.1</v>
      </c>
      <c r="QD153" s="593">
        <v>15.11</v>
      </c>
      <c r="QE153" s="593">
        <v>15.61</v>
      </c>
      <c r="QF153" s="593">
        <v>6.53</v>
      </c>
      <c r="QG153" s="593">
        <v>6.53</v>
      </c>
      <c r="QH153" s="593">
        <v>4.01</v>
      </c>
      <c r="QI153" s="593">
        <v>4.01</v>
      </c>
      <c r="QJ153" s="593">
        <v>4.28</v>
      </c>
      <c r="QK153" s="593">
        <v>4.28</v>
      </c>
      <c r="QL153" s="593">
        <v>4.28</v>
      </c>
      <c r="QM153" s="593">
        <v>4.28</v>
      </c>
      <c r="QN153" s="593">
        <v>4.28</v>
      </c>
      <c r="QO153" s="593">
        <v>4.28</v>
      </c>
      <c r="QP153" s="593">
        <v>4.32</v>
      </c>
      <c r="QQ153" s="593">
        <v>4.32</v>
      </c>
      <c r="QR153" s="593">
        <v>7.68</v>
      </c>
      <c r="QS153" s="593">
        <v>7.68</v>
      </c>
      <c r="QT153" s="593">
        <v>4.7</v>
      </c>
      <c r="QU153" s="593">
        <v>4.7</v>
      </c>
      <c r="QV153" s="593">
        <v>5.03</v>
      </c>
      <c r="QW153" s="593">
        <v>5.03</v>
      </c>
      <c r="QX153" s="593">
        <v>5.03</v>
      </c>
      <c r="QY153" s="593">
        <v>5.03</v>
      </c>
      <c r="QZ153" s="593">
        <v>5.03</v>
      </c>
      <c r="RA153" s="593">
        <v>5.03</v>
      </c>
      <c r="RB153" s="593">
        <v>5.07</v>
      </c>
      <c r="RC153" s="593">
        <v>5.07</v>
      </c>
      <c r="RD153" s="593">
        <v>11.99</v>
      </c>
      <c r="RE153" s="593">
        <v>11.99</v>
      </c>
      <c r="RF153" s="593">
        <v>7.36</v>
      </c>
      <c r="RG153" s="593">
        <v>7.36</v>
      </c>
      <c r="RH153" s="593">
        <v>7.89</v>
      </c>
      <c r="RI153" s="593">
        <v>7.89</v>
      </c>
      <c r="RJ153" s="593">
        <v>7.89</v>
      </c>
      <c r="RK153" s="593">
        <v>7.89</v>
      </c>
      <c r="RL153" s="593">
        <v>7.89</v>
      </c>
      <c r="RM153" s="593">
        <v>7.89</v>
      </c>
      <c r="RN153" s="593">
        <v>7.94</v>
      </c>
      <c r="RO153" s="593">
        <v>8.1999999999999993</v>
      </c>
      <c r="RP153" s="593">
        <v>31.45</v>
      </c>
      <c r="RQ153" s="593">
        <v>31.45</v>
      </c>
      <c r="RR153" s="593">
        <v>20.149999999999999</v>
      </c>
      <c r="RS153" s="593">
        <v>20.149999999999999</v>
      </c>
      <c r="RT153" s="593">
        <v>21.63</v>
      </c>
      <c r="RU153" s="593">
        <v>21.63</v>
      </c>
      <c r="RV153" s="593">
        <v>21.63</v>
      </c>
      <c r="RW153" s="593">
        <v>21.63</v>
      </c>
      <c r="RX153" s="593">
        <v>21.63</v>
      </c>
      <c r="RY153" s="593">
        <v>21.63</v>
      </c>
      <c r="RZ153" s="593">
        <v>21.57</v>
      </c>
      <c r="SA153" s="593">
        <v>21.57</v>
      </c>
      <c r="SB153" s="593">
        <v>16.59</v>
      </c>
      <c r="SC153" s="593">
        <v>16.59</v>
      </c>
      <c r="SD153" s="593">
        <v>10.26</v>
      </c>
      <c r="SE153" s="593">
        <v>10.26</v>
      </c>
      <c r="SF153" s="593">
        <v>11.01</v>
      </c>
      <c r="SG153" s="593">
        <v>11.01</v>
      </c>
      <c r="SH153" s="593">
        <v>11.01</v>
      </c>
      <c r="SI153" s="593">
        <v>11.01</v>
      </c>
      <c r="SJ153" s="593">
        <v>11.01</v>
      </c>
      <c r="SK153" s="593">
        <v>11.01</v>
      </c>
      <c r="SL153" s="593">
        <v>11.05</v>
      </c>
      <c r="SM153" s="593">
        <v>11.05</v>
      </c>
      <c r="SN153" s="593">
        <v>13.97</v>
      </c>
      <c r="SO153" s="593">
        <v>13.97</v>
      </c>
      <c r="SZ153" s="593">
        <v>15.3</v>
      </c>
      <c r="TA153" s="593">
        <v>15.3</v>
      </c>
      <c r="TX153" s="593">
        <v>9.7799999999999994</v>
      </c>
      <c r="TY153" s="600">
        <v>9.7799999999999994</v>
      </c>
    </row>
    <row r="154" spans="1:545" s="593" customFormat="1" x14ac:dyDescent="0.15">
      <c r="A154" s="602">
        <v>38</v>
      </c>
      <c r="B154" s="603">
        <v>36.01</v>
      </c>
      <c r="C154" s="603">
        <v>36.01</v>
      </c>
      <c r="D154" s="603">
        <v>36.58</v>
      </c>
      <c r="E154" s="603">
        <v>36.58</v>
      </c>
      <c r="F154" s="603">
        <v>132.38</v>
      </c>
      <c r="G154" s="603">
        <v>132.38</v>
      </c>
      <c r="H154" s="603">
        <v>122.28</v>
      </c>
      <c r="I154" s="603">
        <v>122.28</v>
      </c>
      <c r="J154" s="603">
        <v>132.85</v>
      </c>
      <c r="K154" s="603">
        <v>132.85</v>
      </c>
      <c r="L154" s="603"/>
      <c r="M154" s="603"/>
      <c r="N154" s="603"/>
      <c r="O154" s="603"/>
      <c r="P154" s="603"/>
      <c r="Q154" s="603"/>
      <c r="R154" s="603"/>
      <c r="S154" s="603"/>
      <c r="T154" s="603"/>
      <c r="U154" s="603"/>
      <c r="V154" s="603"/>
      <c r="W154" s="603"/>
      <c r="X154" s="603"/>
      <c r="Y154" s="603"/>
      <c r="Z154" s="603">
        <v>7.26</v>
      </c>
      <c r="AA154" s="603"/>
      <c r="AB154" s="603"/>
      <c r="AC154" s="603"/>
      <c r="AD154" s="603"/>
      <c r="AE154" s="603"/>
      <c r="AF154" s="603"/>
      <c r="AG154" s="603"/>
      <c r="AH154" s="603"/>
      <c r="AI154" s="603"/>
      <c r="AJ154" s="603"/>
      <c r="AK154" s="603"/>
      <c r="AL154" s="603">
        <v>16.829999999999998</v>
      </c>
      <c r="AM154" s="603">
        <v>16.82</v>
      </c>
      <c r="AN154" s="603"/>
      <c r="AO154" s="603"/>
      <c r="AP154" s="603"/>
      <c r="AQ154" s="603"/>
      <c r="AR154" s="603"/>
      <c r="AS154" s="603"/>
      <c r="AT154" s="603"/>
      <c r="AU154" s="603"/>
      <c r="AV154" s="603"/>
      <c r="AW154" s="603"/>
      <c r="AX154" s="603">
        <v>19.170000000000002</v>
      </c>
      <c r="AY154" s="603">
        <v>19.170000000000002</v>
      </c>
      <c r="AZ154" s="603"/>
      <c r="BA154" s="603"/>
      <c r="BB154" s="603"/>
      <c r="BC154" s="603"/>
      <c r="BD154" s="603"/>
      <c r="BE154" s="603"/>
      <c r="BF154" s="603"/>
      <c r="BG154" s="603"/>
      <c r="BH154" s="603"/>
      <c r="BI154" s="603"/>
      <c r="BJ154" s="603">
        <v>10.38</v>
      </c>
      <c r="BK154" s="603"/>
      <c r="BL154" s="603"/>
      <c r="BM154" s="603"/>
      <c r="BN154" s="603"/>
      <c r="BO154" s="603"/>
      <c r="BP154" s="603"/>
      <c r="BQ154" s="603"/>
      <c r="BR154" s="603"/>
      <c r="BS154" s="603"/>
      <c r="BT154" s="603"/>
      <c r="BU154" s="603"/>
      <c r="BV154" s="603">
        <v>2.94</v>
      </c>
      <c r="BW154" s="603"/>
      <c r="BX154" s="603"/>
      <c r="BY154" s="603"/>
      <c r="BZ154" s="603"/>
      <c r="CA154" s="603"/>
      <c r="CB154" s="603"/>
      <c r="CC154" s="603"/>
      <c r="CD154" s="603"/>
      <c r="CE154" s="603"/>
      <c r="CF154" s="603"/>
      <c r="CG154" s="603"/>
      <c r="CH154" s="603">
        <v>9.23</v>
      </c>
      <c r="CI154" s="603">
        <v>9.23</v>
      </c>
      <c r="CJ154" s="603"/>
      <c r="CK154" s="603"/>
      <c r="CL154" s="603"/>
      <c r="CM154" s="603"/>
      <c r="CN154" s="603"/>
      <c r="CO154" s="603"/>
      <c r="CP154" s="603"/>
      <c r="CQ154" s="603"/>
      <c r="CR154" s="603"/>
      <c r="CS154" s="603"/>
      <c r="CT154" s="603"/>
      <c r="CU154" s="603"/>
      <c r="CV154" s="603"/>
      <c r="CW154" s="603"/>
      <c r="CX154" s="603"/>
      <c r="CY154" s="603"/>
      <c r="CZ154" s="603"/>
      <c r="DA154" s="603"/>
      <c r="DB154" s="603"/>
      <c r="DC154" s="603"/>
      <c r="DD154" s="603"/>
      <c r="DE154" s="603"/>
      <c r="DF154" s="603">
        <v>112.56</v>
      </c>
      <c r="DG154" s="603">
        <v>112.56</v>
      </c>
      <c r="DH154" s="603">
        <v>113.07</v>
      </c>
      <c r="DI154" s="603">
        <v>112.57</v>
      </c>
      <c r="DJ154" s="603">
        <v>187.42</v>
      </c>
      <c r="DK154" s="603">
        <v>187.42</v>
      </c>
      <c r="DL154" s="603">
        <v>180.91</v>
      </c>
      <c r="DM154" s="603">
        <v>180.91</v>
      </c>
      <c r="DN154" s="603">
        <v>187.42</v>
      </c>
      <c r="DO154" s="603">
        <v>187.42</v>
      </c>
      <c r="DP154" s="603">
        <v>180.91</v>
      </c>
      <c r="DQ154" s="603">
        <v>187.42</v>
      </c>
      <c r="DR154" s="603">
        <v>187.42</v>
      </c>
      <c r="DS154" s="603">
        <v>187.42</v>
      </c>
      <c r="DT154" s="603">
        <v>180.91</v>
      </c>
      <c r="DU154" s="603">
        <v>180.91</v>
      </c>
      <c r="DV154" s="603">
        <v>206.21</v>
      </c>
      <c r="DW154" s="603">
        <v>200.35</v>
      </c>
      <c r="DX154" s="603">
        <v>206.21</v>
      </c>
      <c r="DY154" s="603">
        <v>206.21</v>
      </c>
      <c r="DZ154" s="603">
        <v>200.35</v>
      </c>
      <c r="EA154" s="603">
        <v>200.35</v>
      </c>
      <c r="EB154" s="603">
        <v>201.66</v>
      </c>
      <c r="EC154" s="603">
        <v>201.66</v>
      </c>
      <c r="ED154" s="603">
        <v>59.58</v>
      </c>
      <c r="EE154" s="603">
        <v>57.39</v>
      </c>
      <c r="EF154" s="603">
        <v>57.39</v>
      </c>
      <c r="EG154" s="603">
        <v>57.39</v>
      </c>
      <c r="EH154" s="603">
        <v>58.42</v>
      </c>
      <c r="EI154" s="603">
        <v>58.42</v>
      </c>
      <c r="EJ154" s="603">
        <v>161.63</v>
      </c>
      <c r="EK154" s="603">
        <v>161.63</v>
      </c>
      <c r="EL154" s="603">
        <v>161.63</v>
      </c>
      <c r="EM154" s="603">
        <v>165.96</v>
      </c>
      <c r="EN154" s="603">
        <v>161.72999999999999</v>
      </c>
      <c r="EO154" s="603">
        <v>161.72999999999999</v>
      </c>
      <c r="EP154" s="603">
        <v>161.9</v>
      </c>
      <c r="EQ154" s="603">
        <v>161.9</v>
      </c>
      <c r="ER154" s="603">
        <v>51.57</v>
      </c>
      <c r="ES154" s="603">
        <v>52.23</v>
      </c>
      <c r="ET154" s="603">
        <v>51.7</v>
      </c>
      <c r="EU154" s="603">
        <v>51.7</v>
      </c>
      <c r="EV154" s="603">
        <v>51.7</v>
      </c>
      <c r="EW154" s="603">
        <v>51.7</v>
      </c>
      <c r="EX154" s="603">
        <v>51.7</v>
      </c>
      <c r="EY154" s="603">
        <v>42.42</v>
      </c>
      <c r="EZ154" s="603">
        <v>131.47</v>
      </c>
      <c r="FA154" s="603">
        <v>131.47</v>
      </c>
      <c r="FB154" s="603">
        <v>131.47</v>
      </c>
      <c r="FC154" s="603">
        <v>131.47</v>
      </c>
      <c r="FD154" s="603">
        <v>28.81</v>
      </c>
      <c r="FE154" s="603">
        <v>28.81</v>
      </c>
      <c r="FF154" s="603">
        <v>28.81</v>
      </c>
      <c r="FG154" s="603">
        <v>28.81</v>
      </c>
      <c r="FH154" s="603">
        <v>28.81</v>
      </c>
      <c r="FI154" s="603">
        <v>28.81</v>
      </c>
      <c r="FJ154" s="603">
        <v>22.46</v>
      </c>
      <c r="FK154" s="603">
        <v>22.46</v>
      </c>
      <c r="FL154" s="593">
        <v>22.46</v>
      </c>
      <c r="FM154" s="593">
        <v>22.46</v>
      </c>
      <c r="FN154" s="593">
        <v>23.67</v>
      </c>
      <c r="FO154" s="593">
        <v>23.67</v>
      </c>
      <c r="FP154" s="593">
        <v>36.14</v>
      </c>
      <c r="FQ154" s="593">
        <v>36.14</v>
      </c>
      <c r="FR154" s="593">
        <v>36.14</v>
      </c>
      <c r="FS154" s="593">
        <v>36.14</v>
      </c>
      <c r="FT154" s="593">
        <v>138.34</v>
      </c>
      <c r="FU154" s="593">
        <v>138.34</v>
      </c>
      <c r="FV154" s="593">
        <v>138.34</v>
      </c>
      <c r="FW154" s="593">
        <v>138.34</v>
      </c>
      <c r="FX154" s="593">
        <v>138.34</v>
      </c>
      <c r="FY154" s="593">
        <v>138.34</v>
      </c>
      <c r="FZ154" s="593">
        <v>138.34</v>
      </c>
      <c r="GA154" s="593">
        <v>138.34</v>
      </c>
      <c r="GB154" s="593">
        <v>69.650000000000006</v>
      </c>
      <c r="GC154" s="593">
        <v>69.650000000000006</v>
      </c>
      <c r="GD154" s="593">
        <v>16.63</v>
      </c>
      <c r="GE154" s="593">
        <v>17.11</v>
      </c>
      <c r="GF154" s="593">
        <v>21.22</v>
      </c>
      <c r="GG154" s="593">
        <v>21.22</v>
      </c>
      <c r="GH154" s="593">
        <v>16.68</v>
      </c>
      <c r="GI154" s="593">
        <v>16.68</v>
      </c>
      <c r="GJ154" s="593">
        <v>16.53</v>
      </c>
      <c r="GK154" s="593">
        <v>16.53</v>
      </c>
      <c r="GL154" s="593">
        <v>16.53</v>
      </c>
      <c r="GM154" s="593">
        <v>16.53</v>
      </c>
      <c r="GN154" s="593">
        <v>7.43</v>
      </c>
      <c r="GO154" s="593">
        <v>7.43</v>
      </c>
      <c r="GP154" s="593">
        <v>5.46</v>
      </c>
      <c r="GQ154" s="593">
        <v>5.31</v>
      </c>
      <c r="GZ154" s="593">
        <v>43.56</v>
      </c>
      <c r="HA154" s="593">
        <v>43.56</v>
      </c>
      <c r="HB154" s="593">
        <v>131.6</v>
      </c>
      <c r="HC154" s="593">
        <v>131.6</v>
      </c>
      <c r="HD154" s="593">
        <v>131.6</v>
      </c>
      <c r="HE154" s="593">
        <v>131.6</v>
      </c>
      <c r="HF154" s="593">
        <v>160.83000000000001</v>
      </c>
      <c r="HG154" s="593">
        <v>160.83000000000001</v>
      </c>
      <c r="HH154" s="593">
        <v>160.83000000000001</v>
      </c>
      <c r="HI154" s="593">
        <v>160.83000000000001</v>
      </c>
      <c r="HJ154" s="593">
        <v>160.83000000000001</v>
      </c>
      <c r="HK154" s="593">
        <v>160.83000000000001</v>
      </c>
      <c r="HL154" s="593">
        <v>203.62</v>
      </c>
      <c r="HM154" s="593">
        <v>203.62</v>
      </c>
      <c r="HN154" s="593">
        <v>177.37</v>
      </c>
      <c r="HO154" s="593">
        <v>177.37</v>
      </c>
      <c r="HP154" s="593">
        <v>177.37</v>
      </c>
      <c r="HQ154" s="593">
        <v>177.37</v>
      </c>
      <c r="HR154" s="593">
        <v>185.19</v>
      </c>
      <c r="HS154" s="593">
        <v>185.19</v>
      </c>
      <c r="HT154" s="593">
        <v>185.19</v>
      </c>
      <c r="HU154" s="593">
        <v>185.19</v>
      </c>
      <c r="HX154" s="593">
        <v>39.57</v>
      </c>
      <c r="HY154" s="593">
        <v>39.57</v>
      </c>
      <c r="HZ154" s="593">
        <v>125.33</v>
      </c>
      <c r="IA154" s="593">
        <v>125.33</v>
      </c>
      <c r="IB154" s="593">
        <v>126.56</v>
      </c>
      <c r="IC154" s="593">
        <v>126.56</v>
      </c>
      <c r="ID154" s="593">
        <v>157.66999999999999</v>
      </c>
      <c r="IE154" s="593">
        <v>157.66999999999999</v>
      </c>
      <c r="IJ154" s="593">
        <v>101.02</v>
      </c>
      <c r="IK154" s="593">
        <v>101.02</v>
      </c>
      <c r="IL154" s="593">
        <v>208.04</v>
      </c>
      <c r="IM154" s="593">
        <v>208.04</v>
      </c>
      <c r="IN154" s="593">
        <v>253.46</v>
      </c>
      <c r="IO154" s="593">
        <v>253.46</v>
      </c>
      <c r="IP154" s="593">
        <v>253.46</v>
      </c>
      <c r="IQ154" s="593">
        <v>253.46</v>
      </c>
      <c r="IV154" s="593">
        <v>101.02</v>
      </c>
      <c r="IW154" s="593">
        <v>101.02</v>
      </c>
      <c r="IX154" s="593">
        <v>208.04</v>
      </c>
      <c r="IY154" s="593">
        <v>208.04</v>
      </c>
      <c r="IZ154" s="593">
        <v>253.46</v>
      </c>
      <c r="JA154" s="593">
        <v>253.46</v>
      </c>
      <c r="JB154" s="593">
        <v>253.46</v>
      </c>
      <c r="JC154" s="593">
        <v>253.46</v>
      </c>
      <c r="JH154" s="593">
        <v>91.81</v>
      </c>
      <c r="JI154" s="593">
        <v>91.81</v>
      </c>
      <c r="JJ154" s="593">
        <v>198.7</v>
      </c>
      <c r="JK154" s="593">
        <v>198.7</v>
      </c>
      <c r="JL154" s="593">
        <v>198.7</v>
      </c>
      <c r="JM154" s="593">
        <v>198.7</v>
      </c>
      <c r="JN154" s="593">
        <v>242.2</v>
      </c>
      <c r="JO154" s="593">
        <v>242.2</v>
      </c>
      <c r="JP154" s="593">
        <v>242.2</v>
      </c>
      <c r="JQ154" s="593">
        <v>242.2</v>
      </c>
      <c r="JT154" s="593">
        <v>24.27</v>
      </c>
      <c r="JU154" s="593">
        <v>24.27</v>
      </c>
      <c r="JV154" s="593">
        <v>24.27</v>
      </c>
      <c r="JW154" s="593">
        <v>24.27</v>
      </c>
      <c r="JX154" s="593">
        <v>24.27</v>
      </c>
      <c r="JY154" s="593">
        <v>24.27</v>
      </c>
      <c r="KF154" s="593">
        <v>10.86</v>
      </c>
      <c r="KG154" s="593">
        <v>10.86</v>
      </c>
      <c r="KH154" s="593">
        <v>9.81</v>
      </c>
      <c r="KI154" s="593">
        <v>9.81</v>
      </c>
      <c r="KJ154" s="593">
        <v>9.81</v>
      </c>
      <c r="KK154" s="593">
        <v>9.81</v>
      </c>
      <c r="KR154" s="593">
        <v>25.22</v>
      </c>
      <c r="KS154" s="593">
        <v>25.22</v>
      </c>
      <c r="KT154" s="593">
        <v>25.22</v>
      </c>
      <c r="KU154" s="593">
        <v>25.22</v>
      </c>
      <c r="KV154" s="593">
        <v>118.67</v>
      </c>
      <c r="KW154" s="593">
        <v>118.67</v>
      </c>
      <c r="LD154" s="593">
        <v>10.94</v>
      </c>
      <c r="LE154" s="593">
        <v>10.94</v>
      </c>
      <c r="LF154" s="593">
        <v>10.94</v>
      </c>
      <c r="LG154" s="593">
        <v>10.94</v>
      </c>
      <c r="LH154" s="593">
        <v>1.8</v>
      </c>
      <c r="LI154" s="593">
        <v>1.8</v>
      </c>
      <c r="LP154" s="593">
        <v>11.99</v>
      </c>
      <c r="LQ154" s="593">
        <v>11.99</v>
      </c>
      <c r="LR154" s="593">
        <v>11.99</v>
      </c>
      <c r="LS154" s="593">
        <v>11.99</v>
      </c>
      <c r="LT154" s="593">
        <v>8.52</v>
      </c>
      <c r="LU154" s="593">
        <v>8.52</v>
      </c>
      <c r="MB154" s="593">
        <v>11.66</v>
      </c>
      <c r="MC154" s="593">
        <v>11.93</v>
      </c>
      <c r="MD154" s="593">
        <v>8.06</v>
      </c>
      <c r="ME154" s="593">
        <v>8.06</v>
      </c>
      <c r="MF154" s="593">
        <v>8.02</v>
      </c>
      <c r="MG154" s="593">
        <v>8.02</v>
      </c>
      <c r="MH154" s="593">
        <v>8.81</v>
      </c>
      <c r="MI154" s="593">
        <v>8.81</v>
      </c>
      <c r="MJ154" s="593">
        <v>8.2100000000000009</v>
      </c>
      <c r="MK154" s="593">
        <v>8.2100000000000009</v>
      </c>
      <c r="ML154" s="593">
        <v>8.4499999999999993</v>
      </c>
      <c r="MM154" s="593">
        <v>8.51</v>
      </c>
      <c r="MN154" s="593">
        <v>27.41</v>
      </c>
      <c r="MO154" s="593">
        <v>27.41</v>
      </c>
      <c r="MP154" s="593">
        <v>20.440000000000001</v>
      </c>
      <c r="MQ154" s="593">
        <v>20.440000000000001</v>
      </c>
      <c r="MR154" s="593">
        <v>22.14</v>
      </c>
      <c r="MS154" s="593">
        <v>22.14</v>
      </c>
      <c r="MT154" s="593">
        <v>136.72999999999999</v>
      </c>
      <c r="MU154" s="593">
        <v>136.72999999999999</v>
      </c>
      <c r="MV154" s="593">
        <v>136.72999999999999</v>
      </c>
      <c r="MW154" s="593">
        <v>136.72999999999999</v>
      </c>
      <c r="MX154" s="593">
        <v>136.72999999999999</v>
      </c>
      <c r="MY154" s="593">
        <v>136.72999999999999</v>
      </c>
      <c r="MZ154" s="593">
        <v>44.37</v>
      </c>
      <c r="NA154" s="593">
        <v>44.37</v>
      </c>
      <c r="NB154" s="593">
        <v>175.24</v>
      </c>
      <c r="NC154" s="593">
        <v>175.24</v>
      </c>
      <c r="ND154" s="593">
        <v>170.63</v>
      </c>
      <c r="NE154" s="593">
        <v>170.63</v>
      </c>
      <c r="NF154" s="604">
        <f t="shared" si="16"/>
        <v>172.935</v>
      </c>
      <c r="NG154" s="604">
        <f t="shared" si="16"/>
        <v>172.935</v>
      </c>
      <c r="NH154" s="593">
        <v>175.88</v>
      </c>
      <c r="NI154" s="593">
        <v>175.88</v>
      </c>
      <c r="NL154" s="593">
        <v>38.07</v>
      </c>
      <c r="NM154" s="593">
        <v>38.07</v>
      </c>
      <c r="NN154" s="593">
        <v>146.68</v>
      </c>
      <c r="NO154" s="593">
        <v>146.68</v>
      </c>
      <c r="NP154" s="593">
        <v>146.68</v>
      </c>
      <c r="NQ154" s="593">
        <v>150.56</v>
      </c>
      <c r="NR154" s="593">
        <v>145.72999999999999</v>
      </c>
      <c r="NS154" s="593">
        <v>145.72999999999999</v>
      </c>
      <c r="NT154" s="593">
        <v>147.26</v>
      </c>
      <c r="NU154" s="593">
        <v>147.26</v>
      </c>
      <c r="NX154" s="593">
        <v>85.9</v>
      </c>
      <c r="NY154" s="593">
        <v>85.9</v>
      </c>
      <c r="NZ154" s="593">
        <v>165.95</v>
      </c>
      <c r="OA154" s="593">
        <v>165.95</v>
      </c>
      <c r="OB154" s="593">
        <v>165.95</v>
      </c>
      <c r="OC154" s="593">
        <v>165.95</v>
      </c>
      <c r="OD154" s="593">
        <v>166.94</v>
      </c>
      <c r="OE154" s="593">
        <v>166.94</v>
      </c>
      <c r="OJ154" s="593">
        <v>60.92</v>
      </c>
      <c r="OK154" s="593">
        <v>60.92</v>
      </c>
      <c r="OL154" s="593">
        <v>139.97999999999999</v>
      </c>
      <c r="OM154" s="593">
        <v>139.97999999999999</v>
      </c>
      <c r="ON154" s="593">
        <v>139.97999999999999</v>
      </c>
      <c r="OO154" s="593">
        <v>139.97999999999999</v>
      </c>
      <c r="OP154" s="593">
        <v>121.78</v>
      </c>
      <c r="OQ154" s="593">
        <v>121.78</v>
      </c>
      <c r="OR154" s="593">
        <v>156.09</v>
      </c>
      <c r="OS154" s="593">
        <v>156.09</v>
      </c>
      <c r="OV154" s="593">
        <v>28.62</v>
      </c>
      <c r="OW154" s="593">
        <v>28.62</v>
      </c>
      <c r="OX154" s="593">
        <v>21.7</v>
      </c>
      <c r="OY154" s="593">
        <v>21.7</v>
      </c>
      <c r="OZ154" s="593">
        <v>21.2</v>
      </c>
      <c r="PA154" s="593">
        <v>21.2</v>
      </c>
      <c r="PB154" s="593">
        <v>20.85</v>
      </c>
      <c r="PC154" s="593">
        <v>20.85</v>
      </c>
      <c r="PD154" s="593">
        <v>136.16999999999999</v>
      </c>
      <c r="PE154" s="593">
        <v>136.16999999999999</v>
      </c>
      <c r="PH154" s="593">
        <v>32.6</v>
      </c>
      <c r="PI154" s="593">
        <v>32.6</v>
      </c>
      <c r="PJ154" s="593">
        <v>25.37</v>
      </c>
      <c r="PK154" s="593">
        <v>25.37</v>
      </c>
      <c r="PL154" s="593">
        <v>25.37</v>
      </c>
      <c r="PM154" s="593">
        <v>24.36</v>
      </c>
      <c r="PN154" s="593">
        <v>24.36</v>
      </c>
      <c r="PO154" s="593">
        <v>25.03</v>
      </c>
      <c r="PP154" s="593">
        <v>145.84</v>
      </c>
      <c r="PQ154" s="593">
        <v>145.84</v>
      </c>
      <c r="PT154" s="593">
        <v>22.74</v>
      </c>
      <c r="PU154" s="593">
        <v>22.74</v>
      </c>
      <c r="PV154" s="593">
        <v>14.41</v>
      </c>
      <c r="PW154" s="593">
        <v>14.41</v>
      </c>
      <c r="PX154" s="593">
        <v>15.42</v>
      </c>
      <c r="PY154" s="593">
        <v>15.42</v>
      </c>
      <c r="PZ154" s="593">
        <v>15.42</v>
      </c>
      <c r="QA154" s="593">
        <v>15.42</v>
      </c>
      <c r="QB154" s="593">
        <v>15.42</v>
      </c>
      <c r="QC154" s="593">
        <v>15.42</v>
      </c>
      <c r="QD154" s="593">
        <v>15.45</v>
      </c>
      <c r="QE154" s="593">
        <v>15.93</v>
      </c>
      <c r="QF154" s="593">
        <v>6.61</v>
      </c>
      <c r="QG154" s="593">
        <v>6.61</v>
      </c>
      <c r="QH154" s="593">
        <v>4.1100000000000003</v>
      </c>
      <c r="QI154" s="593">
        <v>4.1100000000000003</v>
      </c>
      <c r="QJ154" s="593">
        <v>4.38</v>
      </c>
      <c r="QK154" s="593">
        <v>4.38</v>
      </c>
      <c r="QL154" s="593">
        <v>4.38</v>
      </c>
      <c r="QM154" s="593">
        <v>4.38</v>
      </c>
      <c r="QN154" s="593">
        <v>4.38</v>
      </c>
      <c r="QO154" s="593">
        <v>4.38</v>
      </c>
      <c r="QP154" s="593">
        <v>4.42</v>
      </c>
      <c r="QQ154" s="593">
        <v>4.42</v>
      </c>
      <c r="QR154" s="593">
        <v>7.77</v>
      </c>
      <c r="QS154" s="593">
        <v>7.77</v>
      </c>
      <c r="QT154" s="593">
        <v>4.82</v>
      </c>
      <c r="QU154" s="593">
        <v>4.82</v>
      </c>
      <c r="QV154" s="593">
        <v>5.14</v>
      </c>
      <c r="QW154" s="593">
        <v>5.14</v>
      </c>
      <c r="QX154" s="593">
        <v>5.14</v>
      </c>
      <c r="QY154" s="593">
        <v>5.14</v>
      </c>
      <c r="QZ154" s="593">
        <v>5.14</v>
      </c>
      <c r="RA154" s="593">
        <v>5.14</v>
      </c>
      <c r="RB154" s="593">
        <v>5.18</v>
      </c>
      <c r="RC154" s="593">
        <v>5.18</v>
      </c>
      <c r="RD154" s="593">
        <v>12.15</v>
      </c>
      <c r="RE154" s="593">
        <v>12.15</v>
      </c>
      <c r="RF154" s="593">
        <v>7.54</v>
      </c>
      <c r="RG154" s="593">
        <v>7.54</v>
      </c>
      <c r="RH154" s="593">
        <v>8.07</v>
      </c>
      <c r="RI154" s="593">
        <v>8.07</v>
      </c>
      <c r="RJ154" s="593">
        <v>8.07</v>
      </c>
      <c r="RK154" s="593">
        <v>8.07</v>
      </c>
      <c r="RL154" s="593">
        <v>8.07</v>
      </c>
      <c r="RM154" s="593">
        <v>8.07</v>
      </c>
      <c r="RN154" s="593">
        <v>8.1199999999999992</v>
      </c>
      <c r="RO154" s="593">
        <v>8.3699999999999992</v>
      </c>
      <c r="RP154" s="593">
        <v>31.86</v>
      </c>
      <c r="RQ154" s="593">
        <v>31.86</v>
      </c>
      <c r="RR154" s="593">
        <v>20.62</v>
      </c>
      <c r="RS154" s="593">
        <v>20.62</v>
      </c>
      <c r="RT154" s="593">
        <v>22.09</v>
      </c>
      <c r="RU154" s="593">
        <v>22.09</v>
      </c>
      <c r="RV154" s="593">
        <v>22.09</v>
      </c>
      <c r="RW154" s="593">
        <v>22.09</v>
      </c>
      <c r="RX154" s="593">
        <v>22.09</v>
      </c>
      <c r="RY154" s="593">
        <v>22.09</v>
      </c>
      <c r="RZ154" s="593">
        <v>22.03</v>
      </c>
      <c r="SA154" s="593">
        <v>22.03</v>
      </c>
      <c r="SB154" s="593">
        <v>16.809999999999999</v>
      </c>
      <c r="SC154" s="593">
        <v>16.809999999999999</v>
      </c>
      <c r="SD154" s="593">
        <v>10.51</v>
      </c>
      <c r="SE154" s="593">
        <v>10.51</v>
      </c>
      <c r="SF154" s="593">
        <v>11.25</v>
      </c>
      <c r="SG154" s="593">
        <v>11.25</v>
      </c>
      <c r="SH154" s="593">
        <v>11.25</v>
      </c>
      <c r="SI154" s="593">
        <v>11.25</v>
      </c>
      <c r="SJ154" s="593">
        <v>11.25</v>
      </c>
      <c r="SK154" s="593">
        <v>11.25</v>
      </c>
      <c r="SL154" s="593">
        <v>11.3</v>
      </c>
      <c r="SM154" s="593">
        <v>11.3</v>
      </c>
      <c r="SN154" s="593">
        <v>14.16</v>
      </c>
      <c r="SO154" s="593">
        <v>14.15</v>
      </c>
      <c r="SZ154" s="593">
        <v>15.5</v>
      </c>
      <c r="TA154" s="593">
        <v>15.5</v>
      </c>
      <c r="TX154" s="593">
        <v>9.91</v>
      </c>
      <c r="TY154" s="600">
        <v>9.91</v>
      </c>
    </row>
    <row r="155" spans="1:545" s="593" customFormat="1" x14ac:dyDescent="0.15">
      <c r="A155" s="602">
        <v>39</v>
      </c>
      <c r="B155" s="603">
        <v>36.46</v>
      </c>
      <c r="C155" s="603">
        <v>36.46</v>
      </c>
      <c r="D155" s="603">
        <v>37</v>
      </c>
      <c r="E155" s="603">
        <v>37</v>
      </c>
      <c r="F155" s="603">
        <v>134.38</v>
      </c>
      <c r="G155" s="603">
        <v>134.38</v>
      </c>
      <c r="H155" s="603">
        <v>124.27</v>
      </c>
      <c r="I155" s="603">
        <v>124.27</v>
      </c>
      <c r="J155" s="603">
        <v>134.6</v>
      </c>
      <c r="K155" s="603">
        <v>134.6</v>
      </c>
      <c r="L155" s="603"/>
      <c r="M155" s="603"/>
      <c r="N155" s="603"/>
      <c r="O155" s="603"/>
      <c r="P155" s="603"/>
      <c r="Q155" s="603"/>
      <c r="R155" s="603"/>
      <c r="S155" s="603"/>
      <c r="T155" s="603"/>
      <c r="U155" s="603"/>
      <c r="V155" s="603"/>
      <c r="W155" s="603"/>
      <c r="X155" s="603"/>
      <c r="Y155" s="603"/>
      <c r="Z155" s="603">
        <v>7.35</v>
      </c>
      <c r="AA155" s="603"/>
      <c r="AB155" s="603"/>
      <c r="AC155" s="603"/>
      <c r="AD155" s="603"/>
      <c r="AE155" s="603"/>
      <c r="AF155" s="603"/>
      <c r="AG155" s="603"/>
      <c r="AH155" s="603"/>
      <c r="AI155" s="603"/>
      <c r="AJ155" s="603"/>
      <c r="AK155" s="603"/>
      <c r="AL155" s="603">
        <v>17.03</v>
      </c>
      <c r="AM155" s="603">
        <v>17.03</v>
      </c>
      <c r="AN155" s="603"/>
      <c r="AO155" s="603"/>
      <c r="AP155" s="603"/>
      <c r="AQ155" s="603"/>
      <c r="AR155" s="603"/>
      <c r="AS155" s="603"/>
      <c r="AT155" s="603"/>
      <c r="AU155" s="603"/>
      <c r="AV155" s="603"/>
      <c r="AW155" s="603"/>
      <c r="AX155" s="603">
        <v>19.41</v>
      </c>
      <c r="AY155" s="603">
        <v>19.41</v>
      </c>
      <c r="AZ155" s="603"/>
      <c r="BA155" s="603"/>
      <c r="BB155" s="603"/>
      <c r="BC155" s="603"/>
      <c r="BD155" s="603"/>
      <c r="BE155" s="603"/>
      <c r="BF155" s="603"/>
      <c r="BG155" s="603"/>
      <c r="BH155" s="603"/>
      <c r="BI155" s="603"/>
      <c r="BJ155" s="603">
        <v>10.51</v>
      </c>
      <c r="BK155" s="603"/>
      <c r="BL155" s="603"/>
      <c r="BM155" s="603"/>
      <c r="BN155" s="603"/>
      <c r="BO155" s="603"/>
      <c r="BP155" s="603"/>
      <c r="BQ155" s="603"/>
      <c r="BR155" s="603"/>
      <c r="BS155" s="603"/>
      <c r="BT155" s="603"/>
      <c r="BU155" s="603"/>
      <c r="BV155" s="603">
        <v>2.97</v>
      </c>
      <c r="BW155" s="603"/>
      <c r="BX155" s="603"/>
      <c r="BY155" s="603"/>
      <c r="BZ155" s="603"/>
      <c r="CA155" s="603"/>
      <c r="CB155" s="603"/>
      <c r="CC155" s="603"/>
      <c r="CD155" s="603"/>
      <c r="CE155" s="603"/>
      <c r="CF155" s="603"/>
      <c r="CG155" s="603"/>
      <c r="CH155" s="603">
        <v>9.34</v>
      </c>
      <c r="CI155" s="603">
        <v>9.34</v>
      </c>
      <c r="CJ155" s="603"/>
      <c r="CK155" s="603"/>
      <c r="CL155" s="603"/>
      <c r="CM155" s="603"/>
      <c r="CN155" s="603"/>
      <c r="CO155" s="603"/>
      <c r="CP155" s="603"/>
      <c r="CQ155" s="603"/>
      <c r="CR155" s="603"/>
      <c r="CS155" s="603"/>
      <c r="CT155" s="603"/>
      <c r="CU155" s="603"/>
      <c r="CV155" s="603"/>
      <c r="CW155" s="603"/>
      <c r="CX155" s="603"/>
      <c r="CY155" s="603"/>
      <c r="CZ155" s="603"/>
      <c r="DA155" s="603"/>
      <c r="DB155" s="603"/>
      <c r="DC155" s="603"/>
      <c r="DD155" s="603"/>
      <c r="DE155" s="603"/>
      <c r="DF155" s="603">
        <v>113.97</v>
      </c>
      <c r="DG155" s="603">
        <v>113.97</v>
      </c>
      <c r="DH155" s="603">
        <v>114.43</v>
      </c>
      <c r="DI155" s="603">
        <v>113.98</v>
      </c>
      <c r="DJ155" s="603">
        <v>190.78</v>
      </c>
      <c r="DK155" s="603">
        <v>190.78</v>
      </c>
      <c r="DL155" s="603">
        <v>184.15</v>
      </c>
      <c r="DM155" s="603">
        <v>184.15</v>
      </c>
      <c r="DN155" s="603">
        <v>190.78</v>
      </c>
      <c r="DO155" s="603">
        <v>190.78</v>
      </c>
      <c r="DP155" s="603">
        <v>184.15</v>
      </c>
      <c r="DQ155" s="603">
        <v>190.78</v>
      </c>
      <c r="DR155" s="603">
        <v>190.78</v>
      </c>
      <c r="DS155" s="603">
        <v>190.78</v>
      </c>
      <c r="DT155" s="603">
        <v>184.15</v>
      </c>
      <c r="DU155" s="603">
        <v>184.15</v>
      </c>
      <c r="DV155" s="603">
        <v>209.41</v>
      </c>
      <c r="DW155" s="603">
        <v>203.45</v>
      </c>
      <c r="DX155" s="603">
        <v>209.41</v>
      </c>
      <c r="DY155" s="603">
        <v>209.41</v>
      </c>
      <c r="DZ155" s="603">
        <v>203.45</v>
      </c>
      <c r="EA155" s="603">
        <v>203.45</v>
      </c>
      <c r="EB155" s="603">
        <v>204.72</v>
      </c>
      <c r="EC155" s="603">
        <v>204.72</v>
      </c>
      <c r="ED155" s="603">
        <v>60.32</v>
      </c>
      <c r="EE155" s="603">
        <v>58.11</v>
      </c>
      <c r="EF155" s="603">
        <v>58.11</v>
      </c>
      <c r="EG155" s="603">
        <v>58.11</v>
      </c>
      <c r="EH155" s="603">
        <v>59.1</v>
      </c>
      <c r="EI155" s="603">
        <v>59.1</v>
      </c>
      <c r="EJ155" s="603">
        <v>164.18</v>
      </c>
      <c r="EK155" s="603">
        <v>164.18</v>
      </c>
      <c r="EL155" s="603">
        <v>164.18</v>
      </c>
      <c r="EM155" s="603">
        <v>168.54</v>
      </c>
      <c r="EN155" s="603">
        <v>164.31</v>
      </c>
      <c r="EO155" s="603">
        <v>164.31</v>
      </c>
      <c r="EP155" s="603">
        <v>164.48</v>
      </c>
      <c r="EQ155" s="603">
        <v>164.48</v>
      </c>
      <c r="ER155" s="603">
        <v>52.22</v>
      </c>
      <c r="ES155" s="603">
        <v>52.85</v>
      </c>
      <c r="ET155" s="603">
        <v>52.33</v>
      </c>
      <c r="EU155" s="603">
        <v>52.33</v>
      </c>
      <c r="EV155" s="603">
        <v>52.33</v>
      </c>
      <c r="EW155" s="603">
        <v>52.33</v>
      </c>
      <c r="EX155" s="603">
        <v>52.33</v>
      </c>
      <c r="EY155" s="603">
        <v>43.15</v>
      </c>
      <c r="EZ155" s="603">
        <v>133.76</v>
      </c>
      <c r="FA155" s="603">
        <v>133.76</v>
      </c>
      <c r="FB155" s="603">
        <v>133.76</v>
      </c>
      <c r="FC155" s="603">
        <v>133.76</v>
      </c>
      <c r="FD155" s="603">
        <v>29.17</v>
      </c>
      <c r="FE155" s="603">
        <v>29.17</v>
      </c>
      <c r="FF155" s="603">
        <v>29.17</v>
      </c>
      <c r="FG155" s="603">
        <v>29.17</v>
      </c>
      <c r="FH155" s="603">
        <v>29.17</v>
      </c>
      <c r="FI155" s="603">
        <v>29.17</v>
      </c>
      <c r="FJ155" s="603">
        <v>22.87</v>
      </c>
      <c r="FK155" s="603">
        <v>22.87</v>
      </c>
      <c r="FL155" s="593">
        <v>22.88</v>
      </c>
      <c r="FM155" s="593">
        <v>22.88</v>
      </c>
      <c r="FN155" s="593">
        <v>24.05</v>
      </c>
      <c r="FO155" s="593">
        <v>24.05</v>
      </c>
      <c r="FP155" s="593">
        <v>36.58</v>
      </c>
      <c r="FQ155" s="593">
        <v>36.58</v>
      </c>
      <c r="FR155" s="593">
        <v>36.58</v>
      </c>
      <c r="FS155" s="593">
        <v>36.58</v>
      </c>
      <c r="FT155" s="593">
        <v>140.61000000000001</v>
      </c>
      <c r="FU155" s="593">
        <v>140.61000000000001</v>
      </c>
      <c r="FV155" s="593">
        <v>140.61000000000001</v>
      </c>
      <c r="FW155" s="593">
        <v>140.61000000000001</v>
      </c>
      <c r="FX155" s="593">
        <v>140.61000000000001</v>
      </c>
      <c r="FY155" s="593">
        <v>140.61000000000001</v>
      </c>
      <c r="FZ155" s="593">
        <v>140.61000000000001</v>
      </c>
      <c r="GA155" s="593">
        <v>140.61000000000001</v>
      </c>
      <c r="GB155" s="593">
        <v>70.8</v>
      </c>
      <c r="GC155" s="593">
        <v>70.8</v>
      </c>
      <c r="GD155" s="593">
        <v>16.95</v>
      </c>
      <c r="GE155" s="593">
        <v>17.420000000000002</v>
      </c>
      <c r="GF155" s="593">
        <v>21.5</v>
      </c>
      <c r="GG155" s="593">
        <v>21.5</v>
      </c>
      <c r="GH155" s="593">
        <v>17</v>
      </c>
      <c r="GI155" s="593">
        <v>17</v>
      </c>
      <c r="GJ155" s="593">
        <v>16.850000000000001</v>
      </c>
      <c r="GK155" s="593">
        <v>16.850000000000001</v>
      </c>
      <c r="GL155" s="593">
        <v>16.850000000000001</v>
      </c>
      <c r="GM155" s="593">
        <v>16.850000000000001</v>
      </c>
      <c r="GN155" s="593">
        <v>7.52</v>
      </c>
      <c r="GO155" s="593">
        <v>7.52</v>
      </c>
      <c r="GP155" s="593">
        <v>5.57</v>
      </c>
      <c r="GQ155" s="593">
        <v>5.42</v>
      </c>
      <c r="GZ155" s="593">
        <v>44.1</v>
      </c>
      <c r="HA155" s="593">
        <v>44.1</v>
      </c>
      <c r="HB155" s="593">
        <v>133.47</v>
      </c>
      <c r="HC155" s="593">
        <v>133.47</v>
      </c>
      <c r="HD155" s="593">
        <v>133.47</v>
      </c>
      <c r="HE155" s="593">
        <v>133.47</v>
      </c>
      <c r="HF155" s="593">
        <v>163.59</v>
      </c>
      <c r="HG155" s="593">
        <v>163.59</v>
      </c>
      <c r="HH155" s="593">
        <v>163.59</v>
      </c>
      <c r="HI155" s="593">
        <v>163.59</v>
      </c>
      <c r="HJ155" s="593">
        <v>163.59</v>
      </c>
      <c r="HK155" s="593">
        <v>163.59</v>
      </c>
      <c r="HL155" s="593">
        <v>206.95</v>
      </c>
      <c r="HM155" s="593">
        <v>206.95</v>
      </c>
      <c r="HN155" s="593">
        <v>180.49</v>
      </c>
      <c r="HO155" s="593">
        <v>180.49</v>
      </c>
      <c r="HP155" s="593">
        <v>180.49</v>
      </c>
      <c r="HQ155" s="593">
        <v>180.49</v>
      </c>
      <c r="HR155" s="593">
        <v>188.22</v>
      </c>
      <c r="HS155" s="593">
        <v>188.22</v>
      </c>
      <c r="HT155" s="593">
        <v>188.22</v>
      </c>
      <c r="HU155" s="593">
        <v>188.22</v>
      </c>
      <c r="HX155" s="593">
        <v>40.06</v>
      </c>
      <c r="HY155" s="593">
        <v>40.06</v>
      </c>
      <c r="HZ155" s="593">
        <v>127.15</v>
      </c>
      <c r="IA155" s="593">
        <v>127.15</v>
      </c>
      <c r="IB155" s="593">
        <v>128.44</v>
      </c>
      <c r="IC155" s="593">
        <v>128.44</v>
      </c>
      <c r="ID155" s="593">
        <v>160.41999999999999</v>
      </c>
      <c r="IE155" s="593">
        <v>160.41999999999999</v>
      </c>
      <c r="IJ155" s="593">
        <v>102.11</v>
      </c>
      <c r="IK155" s="593">
        <v>102.11</v>
      </c>
      <c r="IL155" s="593">
        <v>210.14</v>
      </c>
      <c r="IM155" s="593">
        <v>210.14</v>
      </c>
      <c r="IN155" s="593">
        <v>256.73</v>
      </c>
      <c r="IO155" s="593">
        <v>256.73</v>
      </c>
      <c r="IP155" s="593">
        <v>256.73</v>
      </c>
      <c r="IQ155" s="593">
        <v>256.73</v>
      </c>
      <c r="IV155" s="593">
        <v>102.11</v>
      </c>
      <c r="IW155" s="593">
        <v>102.11</v>
      </c>
      <c r="IX155" s="593">
        <v>210.14</v>
      </c>
      <c r="IY155" s="593">
        <v>210.14</v>
      </c>
      <c r="IZ155" s="593">
        <v>256.73</v>
      </c>
      <c r="JA155" s="593">
        <v>256.73</v>
      </c>
      <c r="JB155" s="593">
        <v>256.73</v>
      </c>
      <c r="JC155" s="593">
        <v>256.73</v>
      </c>
      <c r="JH155" s="593">
        <v>92.96</v>
      </c>
      <c r="JI155" s="593">
        <v>92.96</v>
      </c>
      <c r="JJ155" s="593">
        <v>200.81</v>
      </c>
      <c r="JK155" s="593">
        <v>200.81</v>
      </c>
      <c r="JL155" s="593">
        <v>200.81</v>
      </c>
      <c r="JM155" s="593">
        <v>200.81</v>
      </c>
      <c r="JN155" s="593">
        <v>245.46</v>
      </c>
      <c r="JO155" s="593">
        <v>245.46</v>
      </c>
      <c r="JP155" s="593">
        <v>245.46</v>
      </c>
      <c r="JQ155" s="593">
        <v>245.46</v>
      </c>
      <c r="JT155" s="593">
        <v>24.57</v>
      </c>
      <c r="JU155" s="593">
        <v>24.57</v>
      </c>
      <c r="JV155" s="593">
        <v>24.57</v>
      </c>
      <c r="JW155" s="593">
        <v>24.57</v>
      </c>
      <c r="JX155" s="593">
        <v>24.57</v>
      </c>
      <c r="JY155" s="593">
        <v>24.57</v>
      </c>
      <c r="KF155" s="593">
        <v>10.99</v>
      </c>
      <c r="KG155" s="593">
        <v>10.99</v>
      </c>
      <c r="KH155" s="593">
        <v>9.9600000000000009</v>
      </c>
      <c r="KI155" s="593">
        <v>9.9600000000000009</v>
      </c>
      <c r="KJ155" s="593">
        <v>9.9600000000000009</v>
      </c>
      <c r="KK155" s="593">
        <v>9.9600000000000009</v>
      </c>
      <c r="KR155" s="593">
        <v>25.53</v>
      </c>
      <c r="KS155" s="593">
        <v>25.53</v>
      </c>
      <c r="KT155" s="593">
        <v>25.53</v>
      </c>
      <c r="KU155" s="593">
        <v>25.53</v>
      </c>
      <c r="KV155" s="593">
        <v>120.87</v>
      </c>
      <c r="KW155" s="593">
        <v>120.87</v>
      </c>
      <c r="LD155" s="593">
        <v>11.14</v>
      </c>
      <c r="LE155" s="593">
        <v>11.14</v>
      </c>
      <c r="LF155" s="593">
        <v>11.14</v>
      </c>
      <c r="LG155" s="593">
        <v>11.14</v>
      </c>
      <c r="LH155" s="593">
        <v>1.83</v>
      </c>
      <c r="LI155" s="593">
        <v>1.83</v>
      </c>
      <c r="LP155" s="593">
        <v>12.13</v>
      </c>
      <c r="LQ155" s="593">
        <v>12.13</v>
      </c>
      <c r="LR155" s="593">
        <v>12.13</v>
      </c>
      <c r="LS155" s="593">
        <v>12.13</v>
      </c>
      <c r="LT155" s="593">
        <v>8.69</v>
      </c>
      <c r="LU155" s="593">
        <v>8.69</v>
      </c>
      <c r="MB155" s="593">
        <v>11.8</v>
      </c>
      <c r="MC155" s="593">
        <v>12.06</v>
      </c>
      <c r="MD155" s="593">
        <v>8.2200000000000006</v>
      </c>
      <c r="ME155" s="593">
        <v>8.2200000000000006</v>
      </c>
      <c r="MF155" s="593">
        <v>8.19</v>
      </c>
      <c r="MG155" s="593">
        <v>8.19</v>
      </c>
      <c r="MH155" s="593">
        <v>8.9700000000000006</v>
      </c>
      <c r="MI155" s="593">
        <v>8.9700000000000006</v>
      </c>
      <c r="MJ155" s="593">
        <v>8.3699999999999992</v>
      </c>
      <c r="MK155" s="593">
        <v>8.3699999999999992</v>
      </c>
      <c r="ML155" s="593">
        <v>8.61</v>
      </c>
      <c r="MM155" s="593">
        <v>8.67</v>
      </c>
      <c r="MN155" s="593">
        <v>27.75</v>
      </c>
      <c r="MO155" s="593">
        <v>27.75</v>
      </c>
      <c r="MP155" s="593">
        <v>20.83</v>
      </c>
      <c r="MQ155" s="593">
        <v>20.83</v>
      </c>
      <c r="MR155" s="593">
        <v>22.52</v>
      </c>
      <c r="MS155" s="593">
        <v>22.52</v>
      </c>
      <c r="MT155" s="593">
        <v>139.22999999999999</v>
      </c>
      <c r="MU155" s="593">
        <v>139.22999999999999</v>
      </c>
      <c r="MV155" s="593">
        <v>139.22999999999999</v>
      </c>
      <c r="MW155" s="593">
        <v>139.22999999999999</v>
      </c>
      <c r="MX155" s="593">
        <v>139.22999999999999</v>
      </c>
      <c r="MY155" s="593">
        <v>139.22999999999999</v>
      </c>
      <c r="MZ155" s="593">
        <v>44.93</v>
      </c>
      <c r="NA155" s="593">
        <v>44.93</v>
      </c>
      <c r="NB155" s="593">
        <v>178.3</v>
      </c>
      <c r="NC155" s="593">
        <v>178.3</v>
      </c>
      <c r="ND155" s="593">
        <v>173.66</v>
      </c>
      <c r="NE155" s="593">
        <v>173.66</v>
      </c>
      <c r="NF155" s="604">
        <f t="shared" si="16"/>
        <v>175.98000000000002</v>
      </c>
      <c r="NG155" s="604">
        <f t="shared" si="16"/>
        <v>175.98000000000002</v>
      </c>
      <c r="NH155" s="593">
        <v>178.85</v>
      </c>
      <c r="NI155" s="593">
        <v>178.85</v>
      </c>
      <c r="NL155" s="593">
        <v>38.549999999999997</v>
      </c>
      <c r="NM155" s="593">
        <v>38.549999999999997</v>
      </c>
      <c r="NN155" s="593">
        <v>149.29</v>
      </c>
      <c r="NO155" s="593">
        <v>149.29</v>
      </c>
      <c r="NP155" s="593">
        <v>149.29</v>
      </c>
      <c r="NQ155" s="593">
        <v>153.05000000000001</v>
      </c>
      <c r="NR155" s="593">
        <v>148.37</v>
      </c>
      <c r="NS155" s="593">
        <v>148.37</v>
      </c>
      <c r="NT155" s="593">
        <v>149.88</v>
      </c>
      <c r="NU155" s="593">
        <v>149.88</v>
      </c>
      <c r="NX155" s="593">
        <v>86.99</v>
      </c>
      <c r="NY155" s="593">
        <v>86.99</v>
      </c>
      <c r="NZ155" s="593">
        <v>168.37</v>
      </c>
      <c r="OA155" s="593">
        <v>168.37</v>
      </c>
      <c r="OB155" s="593">
        <v>168.37</v>
      </c>
      <c r="OC155" s="593">
        <v>168.37</v>
      </c>
      <c r="OD155" s="593">
        <v>169.34</v>
      </c>
      <c r="OE155" s="593">
        <v>169.34</v>
      </c>
      <c r="OJ155" s="593">
        <v>61.68</v>
      </c>
      <c r="OK155" s="593">
        <v>61.68</v>
      </c>
      <c r="OL155" s="593">
        <v>141.55000000000001</v>
      </c>
      <c r="OM155" s="593">
        <v>141.55000000000001</v>
      </c>
      <c r="ON155" s="593">
        <v>141.55000000000001</v>
      </c>
      <c r="OO155" s="593">
        <v>141.55000000000001</v>
      </c>
      <c r="OP155" s="593">
        <v>124.62</v>
      </c>
      <c r="OQ155" s="593">
        <v>124.62</v>
      </c>
      <c r="OR155" s="593">
        <v>158.69</v>
      </c>
      <c r="OS155" s="593">
        <v>158.69</v>
      </c>
      <c r="OV155" s="593">
        <v>28.98</v>
      </c>
      <c r="OW155" s="593">
        <v>28.98</v>
      </c>
      <c r="OX155" s="593">
        <v>22.11</v>
      </c>
      <c r="OY155" s="593">
        <v>22.11</v>
      </c>
      <c r="OZ155" s="593">
        <v>21.6</v>
      </c>
      <c r="PA155" s="593">
        <v>21.6</v>
      </c>
      <c r="PB155" s="593">
        <v>21.24</v>
      </c>
      <c r="PC155" s="593">
        <v>21.24</v>
      </c>
      <c r="PD155" s="593">
        <v>138.65</v>
      </c>
      <c r="PE155" s="593">
        <v>138.65</v>
      </c>
      <c r="PH155" s="593">
        <v>33.01</v>
      </c>
      <c r="PI155" s="593">
        <v>33.01</v>
      </c>
      <c r="PJ155" s="593">
        <v>25.83</v>
      </c>
      <c r="PK155" s="593">
        <v>25.83</v>
      </c>
      <c r="PL155" s="593">
        <v>25.83</v>
      </c>
      <c r="PM155" s="593">
        <v>24.81</v>
      </c>
      <c r="PN155" s="593">
        <v>24.81</v>
      </c>
      <c r="PO155" s="593">
        <v>25.46</v>
      </c>
      <c r="PP155" s="593">
        <v>148.41</v>
      </c>
      <c r="PQ155" s="593">
        <v>148.41</v>
      </c>
      <c r="PT155" s="593">
        <v>23.03</v>
      </c>
      <c r="PU155" s="593">
        <v>23.03</v>
      </c>
      <c r="PV155" s="593">
        <v>14.74</v>
      </c>
      <c r="PW155" s="593">
        <v>14.74</v>
      </c>
      <c r="PX155" s="593">
        <v>15.74</v>
      </c>
      <c r="PY155" s="593">
        <v>15.74</v>
      </c>
      <c r="PZ155" s="593">
        <v>15.74</v>
      </c>
      <c r="QA155" s="593">
        <v>15.74</v>
      </c>
      <c r="QB155" s="593">
        <v>15.74</v>
      </c>
      <c r="QC155" s="593">
        <v>15.74</v>
      </c>
      <c r="QD155" s="593">
        <v>15.77</v>
      </c>
      <c r="QE155" s="593">
        <v>16.23</v>
      </c>
      <c r="QF155" s="593">
        <v>6.69</v>
      </c>
      <c r="QG155" s="593">
        <v>6.69</v>
      </c>
      <c r="QH155" s="593">
        <v>4.2</v>
      </c>
      <c r="QI155" s="593">
        <v>4.2</v>
      </c>
      <c r="QJ155" s="593">
        <v>4.47</v>
      </c>
      <c r="QK155" s="593">
        <v>4.47</v>
      </c>
      <c r="QL155" s="593">
        <v>4.47</v>
      </c>
      <c r="QM155" s="593">
        <v>4.47</v>
      </c>
      <c r="QN155" s="593">
        <v>4.47</v>
      </c>
      <c r="QO155" s="593">
        <v>4.47</v>
      </c>
      <c r="QP155" s="593">
        <v>4.51</v>
      </c>
      <c r="QQ155" s="593">
        <v>4.51</v>
      </c>
      <c r="QR155" s="593">
        <v>7.87</v>
      </c>
      <c r="QS155" s="593">
        <v>7.87</v>
      </c>
      <c r="QT155" s="593">
        <v>4.93</v>
      </c>
      <c r="QU155" s="593">
        <v>4.93</v>
      </c>
      <c r="QV155" s="593">
        <v>5.25</v>
      </c>
      <c r="QW155" s="593">
        <v>5.25</v>
      </c>
      <c r="QX155" s="593">
        <v>5.25</v>
      </c>
      <c r="QY155" s="593">
        <v>5.25</v>
      </c>
      <c r="QZ155" s="593">
        <v>5.25</v>
      </c>
      <c r="RA155" s="593">
        <v>5.25</v>
      </c>
      <c r="RB155" s="593">
        <v>5.29</v>
      </c>
      <c r="RC155" s="593">
        <v>5.29</v>
      </c>
      <c r="RD155" s="593">
        <v>12.3</v>
      </c>
      <c r="RE155" s="593">
        <v>12.3</v>
      </c>
      <c r="RF155" s="593">
        <v>7.71</v>
      </c>
      <c r="RG155" s="593">
        <v>7.71</v>
      </c>
      <c r="RH155" s="593">
        <v>8.23</v>
      </c>
      <c r="RI155" s="593">
        <v>8.23</v>
      </c>
      <c r="RJ155" s="593">
        <v>8.23</v>
      </c>
      <c r="RK155" s="593">
        <v>8.23</v>
      </c>
      <c r="RL155" s="593">
        <v>8.23</v>
      </c>
      <c r="RM155" s="593">
        <v>8.23</v>
      </c>
      <c r="RN155" s="593">
        <v>8.2899999999999991</v>
      </c>
      <c r="RO155" s="593">
        <v>8.5299999999999994</v>
      </c>
      <c r="RP155" s="593">
        <v>32.26</v>
      </c>
      <c r="RQ155" s="593">
        <v>32.26</v>
      </c>
      <c r="RR155" s="593">
        <v>21.08</v>
      </c>
      <c r="RS155" s="593">
        <v>21.08</v>
      </c>
      <c r="RT155" s="593">
        <v>22.54</v>
      </c>
      <c r="RU155" s="593">
        <v>22.54</v>
      </c>
      <c r="RV155" s="593">
        <v>22.54</v>
      </c>
      <c r="RW155" s="593">
        <v>22.54</v>
      </c>
      <c r="RX155" s="593">
        <v>22.54</v>
      </c>
      <c r="RY155" s="593">
        <v>22.54</v>
      </c>
      <c r="RZ155" s="593">
        <v>22.48</v>
      </c>
      <c r="SA155" s="593">
        <v>22.48</v>
      </c>
      <c r="SB155" s="593">
        <v>17.02</v>
      </c>
      <c r="SC155" s="593">
        <v>17.02</v>
      </c>
      <c r="SD155" s="593">
        <v>10.76</v>
      </c>
      <c r="SE155" s="593">
        <v>10.76</v>
      </c>
      <c r="SF155" s="593">
        <v>11.49</v>
      </c>
      <c r="SG155" s="593">
        <v>11.49</v>
      </c>
      <c r="SH155" s="593">
        <v>11.49</v>
      </c>
      <c r="SI155" s="593">
        <v>11.49</v>
      </c>
      <c r="SJ155" s="593">
        <v>11.49</v>
      </c>
      <c r="SK155" s="593">
        <v>11.49</v>
      </c>
      <c r="SL155" s="593">
        <v>11.54</v>
      </c>
      <c r="SM155" s="593">
        <v>11.54</v>
      </c>
      <c r="SN155" s="593">
        <v>14.33</v>
      </c>
      <c r="SO155" s="593">
        <v>14.33</v>
      </c>
      <c r="SZ155" s="593">
        <v>15.69</v>
      </c>
      <c r="TA155" s="593">
        <v>15.69</v>
      </c>
      <c r="TX155" s="593">
        <v>10.029999999999999</v>
      </c>
      <c r="TY155" s="600">
        <v>10.029999999999999</v>
      </c>
    </row>
    <row r="156" spans="1:545" s="593" customFormat="1" x14ac:dyDescent="0.15">
      <c r="A156" s="602">
        <v>40</v>
      </c>
      <c r="B156" s="603">
        <v>36.89</v>
      </c>
      <c r="C156" s="603">
        <v>36.89</v>
      </c>
      <c r="D156" s="603">
        <v>37.409999999999997</v>
      </c>
      <c r="E156" s="603">
        <v>37.409999999999997</v>
      </c>
      <c r="F156" s="603">
        <v>136.31</v>
      </c>
      <c r="G156" s="603">
        <v>136.31</v>
      </c>
      <c r="H156" s="603">
        <v>126.21</v>
      </c>
      <c r="I156" s="603">
        <v>126.21</v>
      </c>
      <c r="J156" s="603">
        <v>136.30000000000001</v>
      </c>
      <c r="K156" s="603">
        <v>136.30000000000001</v>
      </c>
      <c r="L156" s="603"/>
      <c r="M156" s="603"/>
      <c r="N156" s="603"/>
      <c r="O156" s="603"/>
      <c r="P156" s="603"/>
      <c r="Q156" s="603"/>
      <c r="R156" s="603"/>
      <c r="S156" s="603"/>
      <c r="T156" s="603"/>
      <c r="U156" s="603"/>
      <c r="V156" s="603"/>
      <c r="W156" s="603"/>
      <c r="X156" s="603"/>
      <c r="Y156" s="603"/>
      <c r="Z156" s="603">
        <v>7.43</v>
      </c>
      <c r="AA156" s="603"/>
      <c r="AB156" s="603"/>
      <c r="AC156" s="603"/>
      <c r="AD156" s="603"/>
      <c r="AE156" s="603"/>
      <c r="AF156" s="603"/>
      <c r="AG156" s="603"/>
      <c r="AH156" s="603"/>
      <c r="AI156" s="603"/>
      <c r="AJ156" s="603"/>
      <c r="AK156" s="603"/>
      <c r="AL156" s="603">
        <v>17.23</v>
      </c>
      <c r="AM156" s="603">
        <v>17.23</v>
      </c>
      <c r="AN156" s="603"/>
      <c r="AO156" s="603"/>
      <c r="AP156" s="603"/>
      <c r="AQ156" s="603"/>
      <c r="AR156" s="603"/>
      <c r="AS156" s="603"/>
      <c r="AT156" s="603"/>
      <c r="AU156" s="603"/>
      <c r="AV156" s="603"/>
      <c r="AW156" s="603"/>
      <c r="AX156" s="603">
        <v>19.64</v>
      </c>
      <c r="AY156" s="603">
        <v>19.64</v>
      </c>
      <c r="AZ156" s="603"/>
      <c r="BA156" s="603"/>
      <c r="BB156" s="603"/>
      <c r="BC156" s="603"/>
      <c r="BD156" s="603"/>
      <c r="BE156" s="603"/>
      <c r="BF156" s="603"/>
      <c r="BG156" s="603"/>
      <c r="BH156" s="603"/>
      <c r="BI156" s="603"/>
      <c r="BJ156" s="603">
        <v>10.63</v>
      </c>
      <c r="BK156" s="603"/>
      <c r="BL156" s="603"/>
      <c r="BM156" s="603"/>
      <c r="BN156" s="603"/>
      <c r="BO156" s="603"/>
      <c r="BP156" s="603"/>
      <c r="BQ156" s="603"/>
      <c r="BR156" s="603"/>
      <c r="BS156" s="603"/>
      <c r="BT156" s="603"/>
      <c r="BU156" s="603"/>
      <c r="BV156" s="603">
        <v>3</v>
      </c>
      <c r="BW156" s="603"/>
      <c r="BX156" s="603"/>
      <c r="BY156" s="603"/>
      <c r="BZ156" s="603"/>
      <c r="CA156" s="603"/>
      <c r="CB156" s="603"/>
      <c r="CC156" s="603"/>
      <c r="CD156" s="603"/>
      <c r="CE156" s="603"/>
      <c r="CF156" s="603"/>
      <c r="CG156" s="603"/>
      <c r="CH156" s="603">
        <v>9.4499999999999993</v>
      </c>
      <c r="CI156" s="603">
        <v>9.4499999999999993</v>
      </c>
      <c r="CJ156" s="603"/>
      <c r="CK156" s="603"/>
      <c r="CL156" s="603"/>
      <c r="CM156" s="603"/>
      <c r="CN156" s="603"/>
      <c r="CO156" s="603"/>
      <c r="CP156" s="603"/>
      <c r="CQ156" s="603"/>
      <c r="CR156" s="603"/>
      <c r="CS156" s="603"/>
      <c r="CT156" s="603"/>
      <c r="CU156" s="603"/>
      <c r="CV156" s="603"/>
      <c r="CW156" s="603"/>
      <c r="CX156" s="603"/>
      <c r="CY156" s="603"/>
      <c r="CZ156" s="603"/>
      <c r="DA156" s="603"/>
      <c r="DB156" s="603"/>
      <c r="DC156" s="603"/>
      <c r="DD156" s="603"/>
      <c r="DE156" s="603"/>
      <c r="DF156" s="603">
        <v>115.33</v>
      </c>
      <c r="DG156" s="603">
        <v>115.33</v>
      </c>
      <c r="DH156" s="603">
        <v>115.74</v>
      </c>
      <c r="DI156" s="603">
        <v>115.34</v>
      </c>
      <c r="DJ156" s="603">
        <v>194.03</v>
      </c>
      <c r="DK156" s="603">
        <v>194.03</v>
      </c>
      <c r="DL156" s="603">
        <v>187.29</v>
      </c>
      <c r="DM156" s="603">
        <v>187.29</v>
      </c>
      <c r="DN156" s="603">
        <v>194.03</v>
      </c>
      <c r="DO156" s="603">
        <v>194.03</v>
      </c>
      <c r="DP156" s="603">
        <v>187.29</v>
      </c>
      <c r="DQ156" s="603">
        <v>194.03</v>
      </c>
      <c r="DR156" s="603">
        <v>194.03</v>
      </c>
      <c r="DS156" s="603">
        <v>194.03</v>
      </c>
      <c r="DT156" s="603">
        <v>187.29</v>
      </c>
      <c r="DU156" s="603">
        <v>187.29</v>
      </c>
      <c r="DV156" s="603">
        <v>212.49</v>
      </c>
      <c r="DW156" s="603">
        <v>206.44</v>
      </c>
      <c r="DX156" s="603">
        <v>212.49</v>
      </c>
      <c r="DY156" s="603">
        <v>212.49</v>
      </c>
      <c r="DZ156" s="603">
        <v>206.44</v>
      </c>
      <c r="EA156" s="603">
        <v>206.44</v>
      </c>
      <c r="EB156" s="603">
        <v>207.67</v>
      </c>
      <c r="EC156" s="603">
        <v>207.67</v>
      </c>
      <c r="ED156" s="603">
        <v>61.04</v>
      </c>
      <c r="EE156" s="603">
        <v>58.8</v>
      </c>
      <c r="EF156" s="603">
        <v>58.8</v>
      </c>
      <c r="EG156" s="603">
        <v>58.8</v>
      </c>
      <c r="EH156" s="603">
        <v>59.75</v>
      </c>
      <c r="EI156" s="603">
        <v>59.75</v>
      </c>
      <c r="EJ156" s="603">
        <v>166.64</v>
      </c>
      <c r="EK156" s="603">
        <v>166.64</v>
      </c>
      <c r="EL156" s="603">
        <v>166.64</v>
      </c>
      <c r="EM156" s="603">
        <v>171.03</v>
      </c>
      <c r="EN156" s="603">
        <v>166.79</v>
      </c>
      <c r="EO156" s="603">
        <v>166.79</v>
      </c>
      <c r="EP156" s="603">
        <v>166.96</v>
      </c>
      <c r="EQ156" s="603">
        <v>166.96</v>
      </c>
      <c r="ER156" s="603">
        <v>52.83</v>
      </c>
      <c r="ES156" s="603">
        <v>53.44</v>
      </c>
      <c r="ET156" s="603">
        <v>52.94</v>
      </c>
      <c r="EU156" s="603">
        <v>52.94</v>
      </c>
      <c r="EV156" s="603">
        <v>52.94</v>
      </c>
      <c r="EW156" s="603">
        <v>52.94</v>
      </c>
      <c r="EX156" s="603">
        <v>52.94</v>
      </c>
      <c r="EY156" s="603">
        <v>43.86</v>
      </c>
      <c r="EZ156" s="603">
        <v>135.97999999999999</v>
      </c>
      <c r="FA156" s="603">
        <v>135.97999999999999</v>
      </c>
      <c r="FB156" s="603">
        <v>135.97999999999999</v>
      </c>
      <c r="FC156" s="603">
        <v>135.97999999999999</v>
      </c>
      <c r="FD156" s="603">
        <v>29.51</v>
      </c>
      <c r="FE156" s="603">
        <v>29.51</v>
      </c>
      <c r="FF156" s="603">
        <v>29.51</v>
      </c>
      <c r="FG156" s="603">
        <v>29.51</v>
      </c>
      <c r="FH156" s="603">
        <v>29.51</v>
      </c>
      <c r="FI156" s="603">
        <v>29.51</v>
      </c>
      <c r="FJ156" s="603">
        <v>23.28</v>
      </c>
      <c r="FK156" s="603">
        <v>23.28</v>
      </c>
      <c r="FL156" s="593">
        <v>23.28</v>
      </c>
      <c r="FM156" s="593">
        <v>23.28</v>
      </c>
      <c r="FN156" s="593">
        <v>24.42</v>
      </c>
      <c r="FO156" s="593">
        <v>24.42</v>
      </c>
      <c r="FP156" s="593">
        <v>37.020000000000003</v>
      </c>
      <c r="FQ156" s="593">
        <v>37.020000000000003</v>
      </c>
      <c r="FR156" s="593">
        <v>37.020000000000003</v>
      </c>
      <c r="FS156" s="593">
        <v>37.020000000000003</v>
      </c>
      <c r="FT156" s="593">
        <v>142.80000000000001</v>
      </c>
      <c r="FU156" s="593">
        <v>142.80000000000001</v>
      </c>
      <c r="FV156" s="593">
        <v>142.80000000000001</v>
      </c>
      <c r="FW156" s="593">
        <v>142.80000000000001</v>
      </c>
      <c r="FX156" s="593">
        <v>142.80000000000001</v>
      </c>
      <c r="FY156" s="593">
        <v>142.80000000000001</v>
      </c>
      <c r="FZ156" s="593">
        <v>142.80000000000001</v>
      </c>
      <c r="GA156" s="593">
        <v>142.80000000000001</v>
      </c>
      <c r="GB156" s="593">
        <v>71.900000000000006</v>
      </c>
      <c r="GC156" s="593">
        <v>71.900000000000006</v>
      </c>
      <c r="GD156" s="593">
        <v>17.260000000000002</v>
      </c>
      <c r="GE156" s="593">
        <v>17.71</v>
      </c>
      <c r="GF156" s="593">
        <v>21.76</v>
      </c>
      <c r="GG156" s="593">
        <v>21.76</v>
      </c>
      <c r="GH156" s="593">
        <v>17.309999999999999</v>
      </c>
      <c r="GI156" s="593">
        <v>17.309999999999999</v>
      </c>
      <c r="GJ156" s="593">
        <v>17.16</v>
      </c>
      <c r="GK156" s="593">
        <v>17.16</v>
      </c>
      <c r="GL156" s="593">
        <v>17.16</v>
      </c>
      <c r="GM156" s="593">
        <v>17.16</v>
      </c>
      <c r="GN156" s="593">
        <v>7.6</v>
      </c>
      <c r="GO156" s="593">
        <v>7.6</v>
      </c>
      <c r="GP156" s="593">
        <v>5.68</v>
      </c>
      <c r="GQ156" s="593">
        <v>5.52</v>
      </c>
      <c r="GZ156" s="593">
        <v>44.62</v>
      </c>
      <c r="HA156" s="593">
        <v>44.62</v>
      </c>
      <c r="HB156" s="593">
        <v>135.29</v>
      </c>
      <c r="HC156" s="593">
        <v>135.29</v>
      </c>
      <c r="HD156" s="593">
        <v>135.29</v>
      </c>
      <c r="HE156" s="593">
        <v>135.29</v>
      </c>
      <c r="HF156" s="593">
        <v>166.26</v>
      </c>
      <c r="HG156" s="593">
        <v>166.26</v>
      </c>
      <c r="HH156" s="593">
        <v>166.26</v>
      </c>
      <c r="HI156" s="593">
        <v>166.26</v>
      </c>
      <c r="HJ156" s="593">
        <v>166.26</v>
      </c>
      <c r="HK156" s="593">
        <v>166.26</v>
      </c>
      <c r="HL156" s="593">
        <v>210.16</v>
      </c>
      <c r="HM156" s="593">
        <v>210.16</v>
      </c>
      <c r="HN156" s="593">
        <v>183.51</v>
      </c>
      <c r="HO156" s="593">
        <v>183.51</v>
      </c>
      <c r="HP156" s="593">
        <v>183.51</v>
      </c>
      <c r="HQ156" s="593">
        <v>183.51</v>
      </c>
      <c r="HR156" s="593">
        <v>191.16</v>
      </c>
      <c r="HS156" s="593">
        <v>191.16</v>
      </c>
      <c r="HT156" s="593">
        <v>191.16</v>
      </c>
      <c r="HU156" s="593">
        <v>191.16</v>
      </c>
      <c r="HX156" s="593">
        <v>40.54</v>
      </c>
      <c r="HY156" s="593">
        <v>40.54</v>
      </c>
      <c r="HZ156" s="593">
        <v>128.91999999999999</v>
      </c>
      <c r="IA156" s="593">
        <v>128.91999999999999</v>
      </c>
      <c r="IB156" s="593">
        <v>130.26</v>
      </c>
      <c r="IC156" s="593">
        <v>130.26</v>
      </c>
      <c r="ID156" s="593">
        <v>163.09</v>
      </c>
      <c r="IE156" s="593">
        <v>163.09</v>
      </c>
      <c r="IJ156" s="593">
        <v>103.16</v>
      </c>
      <c r="IK156" s="593">
        <v>103.16</v>
      </c>
      <c r="IL156" s="593">
        <v>212.16</v>
      </c>
      <c r="IM156" s="593">
        <v>212.16</v>
      </c>
      <c r="IN156" s="593">
        <v>259.88</v>
      </c>
      <c r="IO156" s="593">
        <v>259.88</v>
      </c>
      <c r="IP156" s="593">
        <v>259.88</v>
      </c>
      <c r="IQ156" s="593">
        <v>259.88</v>
      </c>
      <c r="IV156" s="593">
        <v>103.16</v>
      </c>
      <c r="IW156" s="593">
        <v>103.16</v>
      </c>
      <c r="IX156" s="593">
        <v>212.16</v>
      </c>
      <c r="IY156" s="593">
        <v>212.16</v>
      </c>
      <c r="IZ156" s="593">
        <v>259.88</v>
      </c>
      <c r="JA156" s="593">
        <v>259.88</v>
      </c>
      <c r="JB156" s="593">
        <v>259.88</v>
      </c>
      <c r="JC156" s="593">
        <v>259.88</v>
      </c>
      <c r="JH156" s="593">
        <v>94.06</v>
      </c>
      <c r="JI156" s="593">
        <v>94.06</v>
      </c>
      <c r="JJ156" s="593">
        <v>202.84</v>
      </c>
      <c r="JK156" s="593">
        <v>202.84</v>
      </c>
      <c r="JL156" s="593">
        <v>202.84</v>
      </c>
      <c r="JM156" s="593">
        <v>202.84</v>
      </c>
      <c r="JN156" s="593">
        <v>248.6</v>
      </c>
      <c r="JO156" s="593">
        <v>248.6</v>
      </c>
      <c r="JP156" s="593">
        <v>248.6</v>
      </c>
      <c r="JQ156" s="593">
        <v>248.6</v>
      </c>
      <c r="JT156" s="593">
        <v>24.86</v>
      </c>
      <c r="JU156" s="593">
        <v>24.86</v>
      </c>
      <c r="JV156" s="593">
        <v>24.86</v>
      </c>
      <c r="JW156" s="593">
        <v>24.86</v>
      </c>
      <c r="JX156" s="593">
        <v>24.86</v>
      </c>
      <c r="JY156" s="593">
        <v>24.86</v>
      </c>
      <c r="KF156" s="593">
        <v>11.12</v>
      </c>
      <c r="KG156" s="593">
        <v>11.12</v>
      </c>
      <c r="KH156" s="593">
        <v>10.11</v>
      </c>
      <c r="KI156" s="593">
        <v>10.11</v>
      </c>
      <c r="KJ156" s="593">
        <v>10.11</v>
      </c>
      <c r="KK156" s="593">
        <v>10.11</v>
      </c>
      <c r="KR156" s="593">
        <v>25.83</v>
      </c>
      <c r="KS156" s="593">
        <v>25.83</v>
      </c>
      <c r="KT156" s="593">
        <v>25.83</v>
      </c>
      <c r="KU156" s="593">
        <v>25.83</v>
      </c>
      <c r="KV156" s="593">
        <v>123</v>
      </c>
      <c r="KW156" s="593">
        <v>123</v>
      </c>
      <c r="LD156" s="593">
        <v>11.33</v>
      </c>
      <c r="LE156" s="593">
        <v>11.33</v>
      </c>
      <c r="LF156" s="593">
        <v>11.33</v>
      </c>
      <c r="LG156" s="593">
        <v>11.33</v>
      </c>
      <c r="LH156" s="593">
        <v>1.86</v>
      </c>
      <c r="LI156" s="593">
        <v>1.86</v>
      </c>
      <c r="LP156" s="593">
        <v>12.28</v>
      </c>
      <c r="LQ156" s="593">
        <v>12.28</v>
      </c>
      <c r="LR156" s="593">
        <v>12.28</v>
      </c>
      <c r="LS156" s="593">
        <v>12.28</v>
      </c>
      <c r="LT156" s="593">
        <v>8.86</v>
      </c>
      <c r="LU156" s="593">
        <v>8.86</v>
      </c>
      <c r="MB156" s="593">
        <v>11.94</v>
      </c>
      <c r="MC156" s="593">
        <v>12.19</v>
      </c>
      <c r="MD156" s="593">
        <v>8.3800000000000008</v>
      </c>
      <c r="ME156" s="593">
        <v>8.3800000000000008</v>
      </c>
      <c r="MF156" s="593">
        <v>8.35</v>
      </c>
      <c r="MG156" s="593">
        <v>8.35</v>
      </c>
      <c r="MH156" s="593">
        <v>9.1199999999999992</v>
      </c>
      <c r="MI156" s="593">
        <v>9.1199999999999992</v>
      </c>
      <c r="MJ156" s="593">
        <v>8.52</v>
      </c>
      <c r="MK156" s="593">
        <v>8.52</v>
      </c>
      <c r="ML156" s="593">
        <v>8.77</v>
      </c>
      <c r="MM156" s="593">
        <v>8.82</v>
      </c>
      <c r="MN156" s="593">
        <v>28.08</v>
      </c>
      <c r="MO156" s="593">
        <v>28.08</v>
      </c>
      <c r="MP156" s="593">
        <v>21.21</v>
      </c>
      <c r="MQ156" s="593">
        <v>21.21</v>
      </c>
      <c r="MR156" s="593">
        <v>22.88</v>
      </c>
      <c r="MS156" s="593">
        <v>22.88</v>
      </c>
      <c r="MT156" s="593">
        <v>141.66</v>
      </c>
      <c r="MU156" s="593">
        <v>141.66</v>
      </c>
      <c r="MV156" s="593">
        <v>141.66</v>
      </c>
      <c r="MW156" s="593">
        <v>141.66</v>
      </c>
      <c r="MX156" s="593">
        <v>141.66</v>
      </c>
      <c r="MY156" s="593">
        <v>141.66</v>
      </c>
      <c r="MZ156" s="593">
        <v>45.46</v>
      </c>
      <c r="NA156" s="593">
        <v>45.46</v>
      </c>
      <c r="NB156" s="593">
        <v>181.27</v>
      </c>
      <c r="NC156" s="593">
        <v>181.27</v>
      </c>
      <c r="ND156" s="593">
        <v>176.59</v>
      </c>
      <c r="NE156" s="593">
        <v>176.59</v>
      </c>
      <c r="NF156" s="604">
        <f t="shared" si="16"/>
        <v>178.93</v>
      </c>
      <c r="NG156" s="604">
        <f t="shared" si="16"/>
        <v>178.93</v>
      </c>
      <c r="NH156" s="593">
        <v>181.73</v>
      </c>
      <c r="NI156" s="593">
        <v>181.73</v>
      </c>
      <c r="NL156" s="593">
        <v>39.01</v>
      </c>
      <c r="NM156" s="593">
        <v>39.01</v>
      </c>
      <c r="NN156" s="593">
        <v>151.82</v>
      </c>
      <c r="NO156" s="593">
        <v>151.82</v>
      </c>
      <c r="NP156" s="593">
        <v>151.82</v>
      </c>
      <c r="NQ156" s="593">
        <v>155.46</v>
      </c>
      <c r="NR156" s="593">
        <v>150.91999999999999</v>
      </c>
      <c r="NS156" s="593">
        <v>150.91999999999999</v>
      </c>
      <c r="NT156" s="593">
        <v>152.4</v>
      </c>
      <c r="NU156" s="593">
        <v>152.4</v>
      </c>
      <c r="NX156" s="593">
        <v>88.04</v>
      </c>
      <c r="NY156" s="593">
        <v>88.04</v>
      </c>
      <c r="NZ156" s="593">
        <v>170.7</v>
      </c>
      <c r="OA156" s="593">
        <v>170.7</v>
      </c>
      <c r="OB156" s="593">
        <v>170.7</v>
      </c>
      <c r="OC156" s="593">
        <v>170.7</v>
      </c>
      <c r="OD156" s="593">
        <v>171.65</v>
      </c>
      <c r="OE156" s="593">
        <v>171.65</v>
      </c>
      <c r="OJ156" s="593">
        <v>62.41</v>
      </c>
      <c r="OK156" s="593">
        <v>62.41</v>
      </c>
      <c r="OL156" s="593">
        <v>143.07</v>
      </c>
      <c r="OM156" s="593">
        <v>143.07</v>
      </c>
      <c r="ON156" s="593">
        <v>143.07</v>
      </c>
      <c r="OO156" s="593">
        <v>143.07</v>
      </c>
      <c r="OP156" s="593">
        <v>127.38</v>
      </c>
      <c r="OQ156" s="593">
        <v>127.38</v>
      </c>
      <c r="OR156" s="593">
        <v>161.21</v>
      </c>
      <c r="OS156" s="593">
        <v>161.21</v>
      </c>
      <c r="OV156" s="593">
        <v>29.32</v>
      </c>
      <c r="OW156" s="593">
        <v>29.32</v>
      </c>
      <c r="OX156" s="593">
        <v>22.5</v>
      </c>
      <c r="OY156" s="593">
        <v>22.5</v>
      </c>
      <c r="OZ156" s="593">
        <v>21.99</v>
      </c>
      <c r="PA156" s="593">
        <v>21.99</v>
      </c>
      <c r="PB156" s="593">
        <v>21.63</v>
      </c>
      <c r="PC156" s="593">
        <v>21.63</v>
      </c>
      <c r="PD156" s="593">
        <v>141.04</v>
      </c>
      <c r="PE156" s="593">
        <v>141.04</v>
      </c>
      <c r="PH156" s="593">
        <v>33.4</v>
      </c>
      <c r="PI156" s="593">
        <v>33.4</v>
      </c>
      <c r="PJ156" s="593">
        <v>26.28</v>
      </c>
      <c r="PK156" s="593">
        <v>26.28</v>
      </c>
      <c r="PL156" s="593">
        <v>26.28</v>
      </c>
      <c r="PM156" s="593">
        <v>25.25</v>
      </c>
      <c r="PN156" s="593">
        <v>25.25</v>
      </c>
      <c r="PO156" s="593">
        <v>25.88</v>
      </c>
      <c r="PP156" s="593">
        <v>150.9</v>
      </c>
      <c r="PQ156" s="593">
        <v>150.9</v>
      </c>
      <c r="PT156" s="593">
        <v>23.3</v>
      </c>
      <c r="PU156" s="593">
        <v>23.3</v>
      </c>
      <c r="PV156" s="593">
        <v>15.06</v>
      </c>
      <c r="PW156" s="593">
        <v>15.06</v>
      </c>
      <c r="PX156" s="593">
        <v>16.05</v>
      </c>
      <c r="PY156" s="593">
        <v>16.05</v>
      </c>
      <c r="PZ156" s="593">
        <v>16.05</v>
      </c>
      <c r="QA156" s="593">
        <v>16.05</v>
      </c>
      <c r="QB156" s="593">
        <v>16.05</v>
      </c>
      <c r="QC156" s="593">
        <v>16.05</v>
      </c>
      <c r="QD156" s="593">
        <v>16.079999999999998</v>
      </c>
      <c r="QE156" s="593">
        <v>16.53</v>
      </c>
      <c r="QF156" s="593">
        <v>6.77</v>
      </c>
      <c r="QG156" s="593">
        <v>6.77</v>
      </c>
      <c r="QH156" s="593">
        <v>4.29</v>
      </c>
      <c r="QI156" s="593">
        <v>4.29</v>
      </c>
      <c r="QJ156" s="593">
        <v>4.5599999999999996</v>
      </c>
      <c r="QK156" s="593">
        <v>4.5599999999999996</v>
      </c>
      <c r="QL156" s="593">
        <v>4.5599999999999996</v>
      </c>
      <c r="QM156" s="593">
        <v>4.5599999999999996</v>
      </c>
      <c r="QN156" s="593">
        <v>4.5599999999999996</v>
      </c>
      <c r="QO156" s="593">
        <v>4.5599999999999996</v>
      </c>
      <c r="QP156" s="593">
        <v>4.5999999999999996</v>
      </c>
      <c r="QQ156" s="593">
        <v>4.5999999999999996</v>
      </c>
      <c r="QR156" s="593">
        <v>7.96</v>
      </c>
      <c r="QS156" s="593">
        <v>7.96</v>
      </c>
      <c r="QT156" s="593">
        <v>5.03</v>
      </c>
      <c r="QU156" s="593">
        <v>5.03</v>
      </c>
      <c r="QV156" s="593">
        <v>5.35</v>
      </c>
      <c r="QW156" s="593">
        <v>5.35</v>
      </c>
      <c r="QX156" s="593">
        <v>5.35</v>
      </c>
      <c r="QY156" s="593">
        <v>5.35</v>
      </c>
      <c r="QZ156" s="593">
        <v>5.35</v>
      </c>
      <c r="RA156" s="593">
        <v>5.35</v>
      </c>
      <c r="RB156" s="593">
        <v>5.4</v>
      </c>
      <c r="RC156" s="593">
        <v>5.4</v>
      </c>
      <c r="RD156" s="593">
        <v>12.44</v>
      </c>
      <c r="RE156" s="593">
        <v>12.44</v>
      </c>
      <c r="RF156" s="593">
        <v>7.88</v>
      </c>
      <c r="RG156" s="593">
        <v>7.88</v>
      </c>
      <c r="RH156" s="593">
        <v>8.4</v>
      </c>
      <c r="RI156" s="593">
        <v>8.4</v>
      </c>
      <c r="RJ156" s="593">
        <v>8.4</v>
      </c>
      <c r="RK156" s="593">
        <v>8.4</v>
      </c>
      <c r="RL156" s="593">
        <v>8.4</v>
      </c>
      <c r="RM156" s="593">
        <v>8.4</v>
      </c>
      <c r="RN156" s="593">
        <v>8.4499999999999993</v>
      </c>
      <c r="RO156" s="593">
        <v>8.69</v>
      </c>
      <c r="RP156" s="593">
        <v>32.64</v>
      </c>
      <c r="RQ156" s="593">
        <v>32.64</v>
      </c>
      <c r="RR156" s="593">
        <v>21.53</v>
      </c>
      <c r="RS156" s="593">
        <v>21.53</v>
      </c>
      <c r="RT156" s="593">
        <v>22.97</v>
      </c>
      <c r="RU156" s="593">
        <v>22.97</v>
      </c>
      <c r="RV156" s="593">
        <v>22.97</v>
      </c>
      <c r="RW156" s="593">
        <v>22.97</v>
      </c>
      <c r="RX156" s="593">
        <v>22.97</v>
      </c>
      <c r="RY156" s="593">
        <v>22.97</v>
      </c>
      <c r="RZ156" s="593">
        <v>22.92</v>
      </c>
      <c r="SA156" s="593">
        <v>22.92</v>
      </c>
      <c r="SB156" s="593">
        <v>17.22</v>
      </c>
      <c r="SC156" s="593">
        <v>17.22</v>
      </c>
      <c r="SD156" s="593">
        <v>10.99</v>
      </c>
      <c r="SE156" s="593">
        <v>10.99</v>
      </c>
      <c r="SF156" s="593">
        <v>11.72</v>
      </c>
      <c r="SG156" s="593">
        <v>11.72</v>
      </c>
      <c r="SH156" s="593">
        <v>11.72</v>
      </c>
      <c r="SI156" s="593">
        <v>11.72</v>
      </c>
      <c r="SJ156" s="593">
        <v>11.72</v>
      </c>
      <c r="SK156" s="593">
        <v>11.72</v>
      </c>
      <c r="SL156" s="593">
        <v>11.77</v>
      </c>
      <c r="SM156" s="593">
        <v>11.77</v>
      </c>
      <c r="SN156" s="593">
        <v>14.5</v>
      </c>
      <c r="SO156" s="593">
        <v>14.5</v>
      </c>
      <c r="SZ156" s="593">
        <v>15.87</v>
      </c>
      <c r="TA156" s="593">
        <v>15.87</v>
      </c>
      <c r="TX156" s="593">
        <v>10.14</v>
      </c>
      <c r="TY156" s="600">
        <v>10.14</v>
      </c>
    </row>
    <row r="157" spans="1:545" s="593" customFormat="1" x14ac:dyDescent="0.15">
      <c r="A157" s="602">
        <v>41</v>
      </c>
      <c r="B157" s="603">
        <v>37.31</v>
      </c>
      <c r="C157" s="603">
        <v>37.31</v>
      </c>
      <c r="D157" s="603">
        <v>37.799999999999997</v>
      </c>
      <c r="E157" s="603">
        <v>37.799999999999997</v>
      </c>
      <c r="F157" s="603">
        <v>138.16999999999999</v>
      </c>
      <c r="G157" s="603">
        <v>138.16999999999999</v>
      </c>
      <c r="H157" s="603">
        <v>128.08000000000001</v>
      </c>
      <c r="I157" s="603">
        <v>128.08000000000001</v>
      </c>
      <c r="J157" s="603">
        <v>137.94</v>
      </c>
      <c r="K157" s="603">
        <v>137.94</v>
      </c>
      <c r="L157" s="603"/>
      <c r="M157" s="603"/>
      <c r="N157" s="603"/>
      <c r="O157" s="603"/>
      <c r="P157" s="603"/>
      <c r="Q157" s="603"/>
      <c r="R157" s="603"/>
      <c r="S157" s="603"/>
      <c r="T157" s="603"/>
      <c r="U157" s="603"/>
      <c r="V157" s="603"/>
      <c r="W157" s="603"/>
      <c r="X157" s="603"/>
      <c r="Y157" s="603"/>
      <c r="Z157" s="603">
        <v>7.51</v>
      </c>
      <c r="AA157" s="603"/>
      <c r="AB157" s="603"/>
      <c r="AC157" s="603"/>
      <c r="AD157" s="603"/>
      <c r="AE157" s="603"/>
      <c r="AF157" s="603"/>
      <c r="AG157" s="603"/>
      <c r="AH157" s="603"/>
      <c r="AI157" s="603"/>
      <c r="AJ157" s="603"/>
      <c r="AK157" s="603"/>
      <c r="AL157" s="603">
        <v>17.420000000000002</v>
      </c>
      <c r="AM157" s="603">
        <v>17.420000000000002</v>
      </c>
      <c r="AN157" s="603"/>
      <c r="AO157" s="603"/>
      <c r="AP157" s="603"/>
      <c r="AQ157" s="603"/>
      <c r="AR157" s="603"/>
      <c r="AS157" s="603"/>
      <c r="AT157" s="603"/>
      <c r="AU157" s="603"/>
      <c r="AV157" s="603"/>
      <c r="AW157" s="603"/>
      <c r="AX157" s="603">
        <v>19.86</v>
      </c>
      <c r="AY157" s="603">
        <v>19.86</v>
      </c>
      <c r="AZ157" s="603"/>
      <c r="BA157" s="603"/>
      <c r="BB157" s="603"/>
      <c r="BC157" s="603"/>
      <c r="BD157" s="603"/>
      <c r="BE157" s="603"/>
      <c r="BF157" s="603"/>
      <c r="BG157" s="603"/>
      <c r="BH157" s="603"/>
      <c r="BI157" s="603"/>
      <c r="BJ157" s="603">
        <v>10.75</v>
      </c>
      <c r="BK157" s="603"/>
      <c r="BL157" s="603"/>
      <c r="BM157" s="603"/>
      <c r="BN157" s="603"/>
      <c r="BO157" s="603"/>
      <c r="BP157" s="603"/>
      <c r="BQ157" s="603"/>
      <c r="BR157" s="603"/>
      <c r="BS157" s="603"/>
      <c r="BT157" s="603"/>
      <c r="BU157" s="603"/>
      <c r="BV157" s="603">
        <v>3.03</v>
      </c>
      <c r="BW157" s="603"/>
      <c r="BX157" s="603"/>
      <c r="BY157" s="603"/>
      <c r="BZ157" s="603"/>
      <c r="CA157" s="603"/>
      <c r="CB157" s="603"/>
      <c r="CC157" s="603"/>
      <c r="CD157" s="603"/>
      <c r="CE157" s="603"/>
      <c r="CF157" s="603"/>
      <c r="CG157" s="603"/>
      <c r="CH157" s="603">
        <v>9.5500000000000007</v>
      </c>
      <c r="CI157" s="603">
        <v>9.5500000000000007</v>
      </c>
      <c r="CJ157" s="603"/>
      <c r="CK157" s="603"/>
      <c r="CL157" s="603"/>
      <c r="CM157" s="603"/>
      <c r="CN157" s="603"/>
      <c r="CO157" s="603"/>
      <c r="CP157" s="603"/>
      <c r="CQ157" s="603"/>
      <c r="CR157" s="603"/>
      <c r="CS157" s="603"/>
      <c r="CT157" s="603"/>
      <c r="CU157" s="603"/>
      <c r="CV157" s="603"/>
      <c r="CW157" s="603"/>
      <c r="CX157" s="603"/>
      <c r="CY157" s="603"/>
      <c r="CZ157" s="603"/>
      <c r="DA157" s="603"/>
      <c r="DB157" s="603"/>
      <c r="DC157" s="603"/>
      <c r="DD157" s="603"/>
      <c r="DE157" s="603"/>
      <c r="DF157" s="603">
        <v>116.64</v>
      </c>
      <c r="DG157" s="603">
        <v>116.64</v>
      </c>
      <c r="DH157" s="603">
        <v>117</v>
      </c>
      <c r="DI157" s="603">
        <v>116.64</v>
      </c>
      <c r="DJ157" s="603">
        <v>197.18</v>
      </c>
      <c r="DK157" s="603">
        <v>197.18</v>
      </c>
      <c r="DL157" s="603">
        <v>190.32</v>
      </c>
      <c r="DM157" s="603">
        <v>190.32</v>
      </c>
      <c r="DN157" s="603">
        <v>197.18</v>
      </c>
      <c r="DO157" s="603">
        <v>197.18</v>
      </c>
      <c r="DP157" s="603">
        <v>190.32</v>
      </c>
      <c r="DQ157" s="603">
        <v>197.18</v>
      </c>
      <c r="DR157" s="603">
        <v>197.18</v>
      </c>
      <c r="DS157" s="603">
        <v>197.18</v>
      </c>
      <c r="DT157" s="603">
        <v>190.32</v>
      </c>
      <c r="DU157" s="603">
        <v>190.32</v>
      </c>
      <c r="DV157" s="603">
        <v>215.47</v>
      </c>
      <c r="DW157" s="603">
        <v>209.33</v>
      </c>
      <c r="DX157" s="603">
        <v>215.47</v>
      </c>
      <c r="DY157" s="603">
        <v>215.47</v>
      </c>
      <c r="DZ157" s="603">
        <v>209.33</v>
      </c>
      <c r="EA157" s="603">
        <v>209.33</v>
      </c>
      <c r="EB157" s="603">
        <v>210.51</v>
      </c>
      <c r="EC157" s="603">
        <v>210.51</v>
      </c>
      <c r="ED157" s="603">
        <v>61.73</v>
      </c>
      <c r="EE157" s="603">
        <v>59.46</v>
      </c>
      <c r="EF157" s="603">
        <v>59.46</v>
      </c>
      <c r="EG157" s="603">
        <v>59.46</v>
      </c>
      <c r="EH157" s="603">
        <v>60.38</v>
      </c>
      <c r="EI157" s="603">
        <v>60.38</v>
      </c>
      <c r="EJ157" s="603">
        <v>169.02</v>
      </c>
      <c r="EK157" s="603">
        <v>169.02</v>
      </c>
      <c r="EL157" s="603">
        <v>169.02</v>
      </c>
      <c r="EM157" s="603">
        <v>173.43</v>
      </c>
      <c r="EN157" s="603">
        <v>169.19</v>
      </c>
      <c r="EO157" s="603">
        <v>169.19</v>
      </c>
      <c r="EP157" s="603">
        <v>169.35</v>
      </c>
      <c r="EQ157" s="603">
        <v>169.35</v>
      </c>
      <c r="ER157" s="603">
        <v>53.43</v>
      </c>
      <c r="ES157" s="603">
        <v>54.02</v>
      </c>
      <c r="ET157" s="603">
        <v>53.52</v>
      </c>
      <c r="EU157" s="603">
        <v>53.52</v>
      </c>
      <c r="EV157" s="603">
        <v>53.52</v>
      </c>
      <c r="EW157" s="603">
        <v>53.52</v>
      </c>
      <c r="EX157" s="603">
        <v>53.52</v>
      </c>
      <c r="EY157" s="603">
        <v>44.55</v>
      </c>
      <c r="EZ157" s="603">
        <v>138.13</v>
      </c>
      <c r="FA157" s="603">
        <v>138.13</v>
      </c>
      <c r="FB157" s="603">
        <v>138.13</v>
      </c>
      <c r="FC157" s="603">
        <v>138.13</v>
      </c>
      <c r="FD157" s="603">
        <v>29.85</v>
      </c>
      <c r="FE157" s="603">
        <v>29.85</v>
      </c>
      <c r="FF157" s="603">
        <v>29.85</v>
      </c>
      <c r="FG157" s="603">
        <v>29.85</v>
      </c>
      <c r="FH157" s="603">
        <v>29.85</v>
      </c>
      <c r="FI157" s="603">
        <v>29.85</v>
      </c>
      <c r="FJ157" s="603">
        <v>23.67</v>
      </c>
      <c r="FK157" s="603">
        <v>23.67</v>
      </c>
      <c r="FL157" s="593">
        <v>23.67</v>
      </c>
      <c r="FM157" s="593">
        <v>23.67</v>
      </c>
      <c r="FN157" s="593">
        <v>24.78</v>
      </c>
      <c r="FO157" s="593">
        <v>24.78</v>
      </c>
      <c r="FP157" s="593">
        <v>37.43</v>
      </c>
      <c r="FQ157" s="593">
        <v>37.43</v>
      </c>
      <c r="FR157" s="593">
        <v>37.43</v>
      </c>
      <c r="FS157" s="593">
        <v>37.43</v>
      </c>
      <c r="FT157" s="593">
        <v>144.91999999999999</v>
      </c>
      <c r="FU157" s="593">
        <v>144.91999999999999</v>
      </c>
      <c r="FV157" s="593">
        <v>144.91999999999999</v>
      </c>
      <c r="FW157" s="593">
        <v>144.91999999999999</v>
      </c>
      <c r="FX157" s="593">
        <v>144.91999999999999</v>
      </c>
      <c r="FY157" s="593">
        <v>144.91999999999999</v>
      </c>
      <c r="FZ157" s="593">
        <v>144.91999999999999</v>
      </c>
      <c r="GA157" s="593">
        <v>144.91999999999999</v>
      </c>
      <c r="GB157" s="593">
        <v>72.959999999999994</v>
      </c>
      <c r="GC157" s="593">
        <v>72.959999999999994</v>
      </c>
      <c r="GD157" s="593">
        <v>17.57</v>
      </c>
      <c r="GE157" s="593">
        <v>18</v>
      </c>
      <c r="GF157" s="593">
        <v>22.01</v>
      </c>
      <c r="GG157" s="593">
        <v>22.01</v>
      </c>
      <c r="GH157" s="593">
        <v>17.62</v>
      </c>
      <c r="GI157" s="593">
        <v>17.62</v>
      </c>
      <c r="GJ157" s="593">
        <v>17.47</v>
      </c>
      <c r="GK157" s="593">
        <v>17.47</v>
      </c>
      <c r="GL157" s="593">
        <v>17.47</v>
      </c>
      <c r="GM157" s="593">
        <v>17.47</v>
      </c>
      <c r="GN157" s="593">
        <v>7.69</v>
      </c>
      <c r="GO157" s="593">
        <v>7.69</v>
      </c>
      <c r="GP157" s="593">
        <v>5.78</v>
      </c>
      <c r="GQ157" s="593">
        <v>5.62</v>
      </c>
      <c r="GZ157" s="593">
        <v>45.13</v>
      </c>
      <c r="HA157" s="593">
        <v>45.13</v>
      </c>
      <c r="HB157" s="593">
        <v>137.04</v>
      </c>
      <c r="HC157" s="593">
        <v>137.04</v>
      </c>
      <c r="HD157" s="593">
        <v>137.04</v>
      </c>
      <c r="HE157" s="593">
        <v>137.04</v>
      </c>
      <c r="HF157" s="593">
        <v>168.84</v>
      </c>
      <c r="HG157" s="593">
        <v>168.84</v>
      </c>
      <c r="HH157" s="593">
        <v>168.84</v>
      </c>
      <c r="HI157" s="593">
        <v>168.84</v>
      </c>
      <c r="HJ157" s="593">
        <v>168.84</v>
      </c>
      <c r="HK157" s="593">
        <v>168.84</v>
      </c>
      <c r="HL157" s="593">
        <v>213.28</v>
      </c>
      <c r="HM157" s="593">
        <v>213.28</v>
      </c>
      <c r="HN157" s="593">
        <v>186.43</v>
      </c>
      <c r="HO157" s="593">
        <v>186.43</v>
      </c>
      <c r="HP157" s="593">
        <v>186.43</v>
      </c>
      <c r="HQ157" s="593">
        <v>186.43</v>
      </c>
      <c r="HR157" s="593">
        <v>193.99</v>
      </c>
      <c r="HS157" s="593">
        <v>193.99</v>
      </c>
      <c r="HT157" s="593">
        <v>193.99</v>
      </c>
      <c r="HU157" s="593">
        <v>193.99</v>
      </c>
      <c r="HX157" s="593">
        <v>40.99</v>
      </c>
      <c r="HY157" s="593">
        <v>40.99</v>
      </c>
      <c r="HZ157" s="593">
        <v>130.62</v>
      </c>
      <c r="IA157" s="593">
        <v>130.62</v>
      </c>
      <c r="IB157" s="593">
        <v>132.02000000000001</v>
      </c>
      <c r="IC157" s="593">
        <v>132.02000000000001</v>
      </c>
      <c r="ID157" s="593">
        <v>165.67</v>
      </c>
      <c r="IE157" s="593">
        <v>165.67</v>
      </c>
      <c r="IJ157" s="593">
        <v>104.18</v>
      </c>
      <c r="IK157" s="593">
        <v>104.18</v>
      </c>
      <c r="IL157" s="593">
        <v>214.1</v>
      </c>
      <c r="IM157" s="593">
        <v>214.1</v>
      </c>
      <c r="IN157" s="593">
        <v>262.92</v>
      </c>
      <c r="IO157" s="593">
        <v>262.92</v>
      </c>
      <c r="IP157" s="593">
        <v>262.92</v>
      </c>
      <c r="IQ157" s="593">
        <v>262.92</v>
      </c>
      <c r="IV157" s="593">
        <v>104.18</v>
      </c>
      <c r="IW157" s="593">
        <v>104.18</v>
      </c>
      <c r="IX157" s="593">
        <v>214.1</v>
      </c>
      <c r="IY157" s="593">
        <v>214.1</v>
      </c>
      <c r="IZ157" s="593">
        <v>262.92</v>
      </c>
      <c r="JA157" s="593">
        <v>262.92</v>
      </c>
      <c r="JB157" s="593">
        <v>262.92</v>
      </c>
      <c r="JC157" s="593">
        <v>262.92</v>
      </c>
      <c r="JH157" s="593">
        <v>95.13</v>
      </c>
      <c r="JI157" s="593">
        <v>95.13</v>
      </c>
      <c r="JJ157" s="593">
        <v>204.79</v>
      </c>
      <c r="JK157" s="593">
        <v>204.79</v>
      </c>
      <c r="JL157" s="593">
        <v>204.79</v>
      </c>
      <c r="JM157" s="593">
        <v>204.79</v>
      </c>
      <c r="JN157" s="593">
        <v>251.63</v>
      </c>
      <c r="JO157" s="593">
        <v>251.63</v>
      </c>
      <c r="JP157" s="593">
        <v>251.63</v>
      </c>
      <c r="JQ157" s="593">
        <v>251.63</v>
      </c>
      <c r="JT157" s="593">
        <v>25.14</v>
      </c>
      <c r="JU157" s="593">
        <v>25.14</v>
      </c>
      <c r="JV157" s="593">
        <v>25.14</v>
      </c>
      <c r="JW157" s="593">
        <v>25.14</v>
      </c>
      <c r="JX157" s="593">
        <v>25.14</v>
      </c>
      <c r="JY157" s="593">
        <v>25.14</v>
      </c>
      <c r="KF157" s="593">
        <v>11.24</v>
      </c>
      <c r="KG157" s="593">
        <v>11.24</v>
      </c>
      <c r="KH157" s="593">
        <v>10.25</v>
      </c>
      <c r="KI157" s="593">
        <v>10.25</v>
      </c>
      <c r="KJ157" s="593">
        <v>10.25</v>
      </c>
      <c r="KK157" s="593">
        <v>10.25</v>
      </c>
      <c r="KR157" s="593">
        <v>26.12</v>
      </c>
      <c r="KS157" s="593">
        <v>26.12</v>
      </c>
      <c r="KT157" s="593">
        <v>26.12</v>
      </c>
      <c r="KU157" s="593">
        <v>26.12</v>
      </c>
      <c r="KV157" s="593">
        <v>125.06</v>
      </c>
      <c r="KW157" s="593">
        <v>125.06</v>
      </c>
      <c r="LD157" s="593">
        <v>11.52</v>
      </c>
      <c r="LE157" s="593">
        <v>11.52</v>
      </c>
      <c r="LF157" s="593">
        <v>11.52</v>
      </c>
      <c r="LG157" s="593">
        <v>11.52</v>
      </c>
      <c r="LH157" s="593">
        <v>1.9</v>
      </c>
      <c r="LI157" s="593">
        <v>1.9</v>
      </c>
      <c r="LP157" s="593">
        <v>12.41</v>
      </c>
      <c r="LQ157" s="593">
        <v>12.41</v>
      </c>
      <c r="LR157" s="593">
        <v>12.41</v>
      </c>
      <c r="LS157" s="593">
        <v>12.41</v>
      </c>
      <c r="LT157" s="593">
        <v>9.01</v>
      </c>
      <c r="LU157" s="593">
        <v>9.01</v>
      </c>
      <c r="MB157" s="593">
        <v>12.07</v>
      </c>
      <c r="MC157" s="593">
        <v>12.32</v>
      </c>
      <c r="MD157" s="593">
        <v>8.5399999999999991</v>
      </c>
      <c r="ME157" s="593">
        <v>8.5399999999999991</v>
      </c>
      <c r="MF157" s="593">
        <v>8.5</v>
      </c>
      <c r="MG157" s="593">
        <v>8.5</v>
      </c>
      <c r="MH157" s="593">
        <v>9.27</v>
      </c>
      <c r="MI157" s="593">
        <v>9.27</v>
      </c>
      <c r="MJ157" s="593">
        <v>8.67</v>
      </c>
      <c r="MK157" s="593">
        <v>8.67</v>
      </c>
      <c r="ML157" s="593">
        <v>8.92</v>
      </c>
      <c r="MM157" s="593">
        <v>8.9600000000000009</v>
      </c>
      <c r="MN157" s="593">
        <v>28.39</v>
      </c>
      <c r="MO157" s="593">
        <v>28.39</v>
      </c>
      <c r="MP157" s="593">
        <v>21.57</v>
      </c>
      <c r="MQ157" s="593">
        <v>21.57</v>
      </c>
      <c r="MR157" s="593">
        <v>23.23</v>
      </c>
      <c r="MS157" s="593">
        <v>23.23</v>
      </c>
      <c r="MT157" s="593">
        <v>144</v>
      </c>
      <c r="MU157" s="593">
        <v>144</v>
      </c>
      <c r="MV157" s="593">
        <v>144</v>
      </c>
      <c r="MW157" s="593">
        <v>144</v>
      </c>
      <c r="MX157" s="593">
        <v>144</v>
      </c>
      <c r="MY157" s="593">
        <v>144</v>
      </c>
      <c r="MZ157" s="593">
        <v>45.97</v>
      </c>
      <c r="NA157" s="593">
        <v>45.97</v>
      </c>
      <c r="NB157" s="593">
        <v>184.13</v>
      </c>
      <c r="NC157" s="593">
        <v>184.13</v>
      </c>
      <c r="ND157" s="593">
        <v>179.43</v>
      </c>
      <c r="NE157" s="593">
        <v>179.43</v>
      </c>
      <c r="NF157" s="604">
        <f t="shared" si="16"/>
        <v>181.78</v>
      </c>
      <c r="NG157" s="604">
        <f t="shared" si="16"/>
        <v>181.78</v>
      </c>
      <c r="NH157" s="593">
        <v>184.5</v>
      </c>
      <c r="NI157" s="593">
        <v>184.5</v>
      </c>
      <c r="NL157" s="593">
        <v>39.46</v>
      </c>
      <c r="NM157" s="593">
        <v>39.46</v>
      </c>
      <c r="NN157" s="593">
        <v>154.27000000000001</v>
      </c>
      <c r="NO157" s="593">
        <v>154.27000000000001</v>
      </c>
      <c r="NP157" s="593">
        <v>154.27000000000001</v>
      </c>
      <c r="NQ157" s="593">
        <v>157.80000000000001</v>
      </c>
      <c r="NR157" s="593">
        <v>153.38999999999999</v>
      </c>
      <c r="NS157" s="593">
        <v>153.38999999999999</v>
      </c>
      <c r="NT157" s="593">
        <v>154.85</v>
      </c>
      <c r="NU157" s="593">
        <v>154.85</v>
      </c>
      <c r="NX157" s="593">
        <v>89.05</v>
      </c>
      <c r="NY157" s="593">
        <v>89.05</v>
      </c>
      <c r="NZ157" s="593">
        <v>172.95</v>
      </c>
      <c r="OA157" s="593">
        <v>172.95</v>
      </c>
      <c r="OB157" s="593">
        <v>172.95</v>
      </c>
      <c r="OC157" s="593">
        <v>172.95</v>
      </c>
      <c r="OD157" s="593">
        <v>173.88</v>
      </c>
      <c r="OE157" s="593">
        <v>173.88</v>
      </c>
      <c r="OJ157" s="593">
        <v>63.12</v>
      </c>
      <c r="OK157" s="593">
        <v>63.12</v>
      </c>
      <c r="OL157" s="593">
        <v>144.53</v>
      </c>
      <c r="OM157" s="593">
        <v>144.53</v>
      </c>
      <c r="ON157" s="593">
        <v>144.53</v>
      </c>
      <c r="OO157" s="593">
        <v>144.53</v>
      </c>
      <c r="OP157" s="593">
        <v>130.06</v>
      </c>
      <c r="OQ157" s="593">
        <v>130.06</v>
      </c>
      <c r="OR157" s="593">
        <v>163.63999999999999</v>
      </c>
      <c r="OS157" s="593">
        <v>163.63999999999999</v>
      </c>
      <c r="OV157" s="593">
        <v>29.65</v>
      </c>
      <c r="OW157" s="593">
        <v>29.65</v>
      </c>
      <c r="OX157" s="593">
        <v>22.88</v>
      </c>
      <c r="OY157" s="593">
        <v>22.88</v>
      </c>
      <c r="OZ157" s="593">
        <v>22.37</v>
      </c>
      <c r="PA157" s="593">
        <v>22.37</v>
      </c>
      <c r="PB157" s="593">
        <v>22</v>
      </c>
      <c r="PC157" s="593">
        <v>22</v>
      </c>
      <c r="PD157" s="593">
        <v>143.36000000000001</v>
      </c>
      <c r="PE157" s="593">
        <v>143.36000000000001</v>
      </c>
      <c r="PH157" s="593">
        <v>33.78</v>
      </c>
      <c r="PI157" s="593">
        <v>33.78</v>
      </c>
      <c r="PJ157" s="593">
        <v>26.71</v>
      </c>
      <c r="PK157" s="593">
        <v>26.71</v>
      </c>
      <c r="PL157" s="593">
        <v>26.71</v>
      </c>
      <c r="PM157" s="593">
        <v>25.67</v>
      </c>
      <c r="PN157" s="593">
        <v>25.67</v>
      </c>
      <c r="PO157" s="593">
        <v>26.28</v>
      </c>
      <c r="PP157" s="593">
        <v>153.30000000000001</v>
      </c>
      <c r="PQ157" s="593">
        <v>153.30000000000001</v>
      </c>
      <c r="PT157" s="593">
        <v>23.56</v>
      </c>
      <c r="PU157" s="593">
        <v>23.56</v>
      </c>
      <c r="PV157" s="593">
        <v>15.37</v>
      </c>
      <c r="PW157" s="593">
        <v>15.37</v>
      </c>
      <c r="PX157" s="593">
        <v>16.350000000000001</v>
      </c>
      <c r="PY157" s="593">
        <v>16.350000000000001</v>
      </c>
      <c r="PZ157" s="593">
        <v>16.350000000000001</v>
      </c>
      <c r="QA157" s="593">
        <v>16.350000000000001</v>
      </c>
      <c r="QB157" s="593">
        <v>16.350000000000001</v>
      </c>
      <c r="QC157" s="593">
        <v>16.350000000000001</v>
      </c>
      <c r="QD157" s="593">
        <v>16.39</v>
      </c>
      <c r="QE157" s="593">
        <v>16.82</v>
      </c>
      <c r="QF157" s="593">
        <v>6.84</v>
      </c>
      <c r="QG157" s="593">
        <v>6.84</v>
      </c>
      <c r="QH157" s="593">
        <v>4.38</v>
      </c>
      <c r="QI157" s="593">
        <v>4.38</v>
      </c>
      <c r="QJ157" s="593">
        <v>4.6399999999999997</v>
      </c>
      <c r="QK157" s="593">
        <v>4.6399999999999997</v>
      </c>
      <c r="QL157" s="593">
        <v>4.6399999999999997</v>
      </c>
      <c r="QM157" s="593">
        <v>4.6399999999999997</v>
      </c>
      <c r="QN157" s="593">
        <v>4.6399999999999997</v>
      </c>
      <c r="QO157" s="593">
        <v>4.6399999999999997</v>
      </c>
      <c r="QP157" s="593">
        <v>4.68</v>
      </c>
      <c r="QQ157" s="593">
        <v>4.68</v>
      </c>
      <c r="QR157" s="593">
        <v>8.0399999999999991</v>
      </c>
      <c r="QS157" s="593">
        <v>8.0399999999999991</v>
      </c>
      <c r="QT157" s="593">
        <v>5.14</v>
      </c>
      <c r="QU157" s="593">
        <v>5.14</v>
      </c>
      <c r="QV157" s="593">
        <v>5.45</v>
      </c>
      <c r="QW157" s="593">
        <v>5.45</v>
      </c>
      <c r="QX157" s="593">
        <v>5.45</v>
      </c>
      <c r="QY157" s="593">
        <v>5.45</v>
      </c>
      <c r="QZ157" s="593">
        <v>5.45</v>
      </c>
      <c r="RA157" s="593">
        <v>5.45</v>
      </c>
      <c r="RB157" s="593">
        <v>5.5</v>
      </c>
      <c r="RC157" s="593">
        <v>5.5</v>
      </c>
      <c r="RD157" s="593">
        <v>12.58</v>
      </c>
      <c r="RE157" s="593">
        <v>12.58</v>
      </c>
      <c r="RF157" s="593">
        <v>8.0500000000000007</v>
      </c>
      <c r="RG157" s="593">
        <v>8.0500000000000007</v>
      </c>
      <c r="RH157" s="593">
        <v>8.56</v>
      </c>
      <c r="RI157" s="593">
        <v>8.56</v>
      </c>
      <c r="RJ157" s="593">
        <v>8.56</v>
      </c>
      <c r="RK157" s="593">
        <v>8.56</v>
      </c>
      <c r="RL157" s="593">
        <v>8.56</v>
      </c>
      <c r="RM157" s="593">
        <v>8.56</v>
      </c>
      <c r="RN157" s="593">
        <v>8.61</v>
      </c>
      <c r="RO157" s="593">
        <v>8.85</v>
      </c>
      <c r="RP157" s="593">
        <v>33.01</v>
      </c>
      <c r="RQ157" s="593">
        <v>33.01</v>
      </c>
      <c r="RR157" s="593">
        <v>21.96</v>
      </c>
      <c r="RS157" s="593">
        <v>21.96</v>
      </c>
      <c r="RT157" s="593">
        <v>23.39</v>
      </c>
      <c r="RU157" s="593">
        <v>23.39</v>
      </c>
      <c r="RV157" s="593">
        <v>23.39</v>
      </c>
      <c r="RW157" s="593">
        <v>23.39</v>
      </c>
      <c r="RX157" s="593">
        <v>23.39</v>
      </c>
      <c r="RY157" s="593">
        <v>23.39</v>
      </c>
      <c r="RZ157" s="593">
        <v>23.35</v>
      </c>
      <c r="SA157" s="593">
        <v>23.35</v>
      </c>
      <c r="SB157" s="593">
        <v>17.41</v>
      </c>
      <c r="SC157" s="593">
        <v>17.41</v>
      </c>
      <c r="SD157" s="593">
        <v>11.22</v>
      </c>
      <c r="SE157" s="593">
        <v>11.22</v>
      </c>
      <c r="SF157" s="593">
        <v>11.94</v>
      </c>
      <c r="SG157" s="593">
        <v>11.94</v>
      </c>
      <c r="SH157" s="593">
        <v>11.94</v>
      </c>
      <c r="SI157" s="593">
        <v>11.94</v>
      </c>
      <c r="SJ157" s="593">
        <v>11.94</v>
      </c>
      <c r="SK157" s="593">
        <v>11.94</v>
      </c>
      <c r="SL157" s="593">
        <v>11.99</v>
      </c>
      <c r="SM157" s="593">
        <v>11.99</v>
      </c>
      <c r="SN157" s="593">
        <v>14.66</v>
      </c>
      <c r="SO157" s="593">
        <v>14.66</v>
      </c>
      <c r="SZ157" s="593">
        <v>16.05</v>
      </c>
      <c r="TA157" s="593">
        <v>16.05</v>
      </c>
      <c r="TX157" s="593">
        <v>10.25</v>
      </c>
      <c r="TY157" s="600">
        <v>10.25</v>
      </c>
    </row>
    <row r="158" spans="1:545" s="593" customFormat="1" x14ac:dyDescent="0.15">
      <c r="A158" s="602">
        <v>42</v>
      </c>
      <c r="B158" s="603">
        <v>37.71</v>
      </c>
      <c r="C158" s="603">
        <v>37.71</v>
      </c>
      <c r="D158" s="603">
        <v>38.18</v>
      </c>
      <c r="E158" s="603">
        <v>38.18</v>
      </c>
      <c r="F158" s="603">
        <v>139.97</v>
      </c>
      <c r="G158" s="603">
        <v>139.97</v>
      </c>
      <c r="H158" s="603">
        <v>129.88999999999999</v>
      </c>
      <c r="I158" s="603">
        <v>129.88999999999999</v>
      </c>
      <c r="J158" s="603">
        <v>139.53</v>
      </c>
      <c r="K158" s="603">
        <v>139.53</v>
      </c>
      <c r="L158" s="603"/>
      <c r="M158" s="603"/>
      <c r="N158" s="603"/>
      <c r="O158" s="603"/>
      <c r="P158" s="603"/>
      <c r="Q158" s="603"/>
      <c r="R158" s="603"/>
      <c r="S158" s="603"/>
      <c r="T158" s="603"/>
      <c r="U158" s="603"/>
      <c r="V158" s="603"/>
      <c r="W158" s="603"/>
      <c r="X158" s="603"/>
      <c r="Y158" s="603"/>
      <c r="Z158" s="603">
        <v>7.59</v>
      </c>
      <c r="AA158" s="603"/>
      <c r="AB158" s="603"/>
      <c r="AC158" s="603"/>
      <c r="AD158" s="603"/>
      <c r="AE158" s="603"/>
      <c r="AF158" s="603"/>
      <c r="AG158" s="603"/>
      <c r="AH158" s="603"/>
      <c r="AI158" s="603"/>
      <c r="AJ158" s="603"/>
      <c r="AK158" s="603"/>
      <c r="AL158" s="603">
        <v>17.61</v>
      </c>
      <c r="AM158" s="603">
        <v>17.61</v>
      </c>
      <c r="AN158" s="603"/>
      <c r="AO158" s="603"/>
      <c r="AP158" s="603"/>
      <c r="AQ158" s="603"/>
      <c r="AR158" s="603"/>
      <c r="AS158" s="603"/>
      <c r="AT158" s="603"/>
      <c r="AU158" s="603"/>
      <c r="AV158" s="603"/>
      <c r="AW158" s="603"/>
      <c r="AX158" s="603">
        <v>20.07</v>
      </c>
      <c r="AY158" s="603">
        <v>20.07</v>
      </c>
      <c r="AZ158" s="603"/>
      <c r="BA158" s="603"/>
      <c r="BB158" s="603"/>
      <c r="BC158" s="603"/>
      <c r="BD158" s="603"/>
      <c r="BE158" s="603"/>
      <c r="BF158" s="603"/>
      <c r="BG158" s="603"/>
      <c r="BH158" s="603"/>
      <c r="BI158" s="603"/>
      <c r="BJ158" s="603">
        <v>10.86</v>
      </c>
      <c r="BK158" s="603"/>
      <c r="BL158" s="603"/>
      <c r="BM158" s="603"/>
      <c r="BN158" s="603"/>
      <c r="BO158" s="603"/>
      <c r="BP158" s="603"/>
      <c r="BQ158" s="603"/>
      <c r="BR158" s="603"/>
      <c r="BS158" s="603"/>
      <c r="BT158" s="603"/>
      <c r="BU158" s="603"/>
      <c r="BV158" s="603">
        <v>3.06</v>
      </c>
      <c r="BW158" s="603"/>
      <c r="BX158" s="603"/>
      <c r="BY158" s="603"/>
      <c r="BZ158" s="603"/>
      <c r="CA158" s="603"/>
      <c r="CB158" s="603"/>
      <c r="CC158" s="603"/>
      <c r="CD158" s="603"/>
      <c r="CE158" s="603"/>
      <c r="CF158" s="603"/>
      <c r="CG158" s="603"/>
      <c r="CH158" s="603">
        <v>9.65</v>
      </c>
      <c r="CI158" s="603">
        <v>9.65</v>
      </c>
      <c r="CJ158" s="603"/>
      <c r="CK158" s="603"/>
      <c r="CL158" s="603"/>
      <c r="CM158" s="603"/>
      <c r="CN158" s="603"/>
      <c r="CO158" s="603"/>
      <c r="CP158" s="603"/>
      <c r="CQ158" s="603"/>
      <c r="CR158" s="603"/>
      <c r="CS158" s="603"/>
      <c r="CT158" s="603"/>
      <c r="CU158" s="603"/>
      <c r="CV158" s="603"/>
      <c r="CW158" s="603"/>
      <c r="CX158" s="603"/>
      <c r="CY158" s="603"/>
      <c r="CZ158" s="603"/>
      <c r="DA158" s="603"/>
      <c r="DB158" s="603"/>
      <c r="DC158" s="603"/>
      <c r="DD158" s="603"/>
      <c r="DE158" s="603"/>
      <c r="DF158" s="603">
        <v>117.9</v>
      </c>
      <c r="DG158" s="603">
        <v>117.9</v>
      </c>
      <c r="DH158" s="603">
        <v>118.21</v>
      </c>
      <c r="DI158" s="603">
        <v>117.9</v>
      </c>
      <c r="DJ158" s="603">
        <v>200.22</v>
      </c>
      <c r="DK158" s="603">
        <v>200.22</v>
      </c>
      <c r="DL158" s="603">
        <v>193.26</v>
      </c>
      <c r="DM158" s="603">
        <v>193.26</v>
      </c>
      <c r="DN158" s="603">
        <v>200.22</v>
      </c>
      <c r="DO158" s="603">
        <v>200.22</v>
      </c>
      <c r="DP158" s="603">
        <v>193.26</v>
      </c>
      <c r="DQ158" s="603">
        <v>200.22</v>
      </c>
      <c r="DR158" s="603">
        <v>200.22</v>
      </c>
      <c r="DS158" s="603">
        <v>200.22</v>
      </c>
      <c r="DT158" s="603">
        <v>193.26</v>
      </c>
      <c r="DU158" s="603">
        <v>193.26</v>
      </c>
      <c r="DV158" s="603">
        <v>218.35</v>
      </c>
      <c r="DW158" s="603">
        <v>212.12</v>
      </c>
      <c r="DX158" s="603">
        <v>218.35</v>
      </c>
      <c r="DY158" s="603">
        <v>218.35</v>
      </c>
      <c r="DZ158" s="603">
        <v>212.12</v>
      </c>
      <c r="EA158" s="603">
        <v>212.12</v>
      </c>
      <c r="EB158" s="603">
        <v>213.26</v>
      </c>
      <c r="EC158" s="603">
        <v>213.26</v>
      </c>
      <c r="ED158" s="603">
        <v>62.39</v>
      </c>
      <c r="EE158" s="603">
        <v>60.1</v>
      </c>
      <c r="EF158" s="603">
        <v>60.1</v>
      </c>
      <c r="EG158" s="603">
        <v>60.1</v>
      </c>
      <c r="EH158" s="603">
        <v>60.98</v>
      </c>
      <c r="EI158" s="603">
        <v>60.98</v>
      </c>
      <c r="EJ158" s="603">
        <v>171.32</v>
      </c>
      <c r="EK158" s="603">
        <v>171.32</v>
      </c>
      <c r="EL158" s="603">
        <v>171.32</v>
      </c>
      <c r="EM158" s="603">
        <v>175.75</v>
      </c>
      <c r="EN158" s="603">
        <v>171.5</v>
      </c>
      <c r="EO158" s="603">
        <v>171.5</v>
      </c>
      <c r="EP158" s="603">
        <v>171.67</v>
      </c>
      <c r="EQ158" s="603">
        <v>171.67</v>
      </c>
      <c r="ER158" s="603">
        <v>54</v>
      </c>
      <c r="ES158" s="603">
        <v>54.57</v>
      </c>
      <c r="ET158" s="603">
        <v>54.09</v>
      </c>
      <c r="EU158" s="603">
        <v>54.09</v>
      </c>
      <c r="EV158" s="603">
        <v>54.09</v>
      </c>
      <c r="EW158" s="603">
        <v>54.09</v>
      </c>
      <c r="EX158" s="603">
        <v>54.09</v>
      </c>
      <c r="EY158" s="603">
        <v>45.21</v>
      </c>
      <c r="EZ158" s="603">
        <v>140.19999999999999</v>
      </c>
      <c r="FA158" s="603">
        <v>140.19999999999999</v>
      </c>
      <c r="FB158" s="603">
        <v>140.19999999999999</v>
      </c>
      <c r="FC158" s="603">
        <v>140.19999999999999</v>
      </c>
      <c r="FD158" s="603">
        <v>30.17</v>
      </c>
      <c r="FE158" s="603">
        <v>30.17</v>
      </c>
      <c r="FF158" s="603">
        <v>30.17</v>
      </c>
      <c r="FG158" s="603">
        <v>30.17</v>
      </c>
      <c r="FH158" s="603">
        <v>30.17</v>
      </c>
      <c r="FI158" s="603">
        <v>30.17</v>
      </c>
      <c r="FJ158" s="603">
        <v>24.05</v>
      </c>
      <c r="FK158" s="603">
        <v>24.05</v>
      </c>
      <c r="FL158" s="593">
        <v>24.05</v>
      </c>
      <c r="FM158" s="593">
        <v>24.05</v>
      </c>
      <c r="FN158" s="593">
        <v>25.12</v>
      </c>
      <c r="FO158" s="593">
        <v>25.12</v>
      </c>
      <c r="FP158" s="593">
        <v>37.83</v>
      </c>
      <c r="FQ158" s="593">
        <v>37.83</v>
      </c>
      <c r="FR158" s="593">
        <v>37.83</v>
      </c>
      <c r="FS158" s="593">
        <v>37.83</v>
      </c>
      <c r="FT158" s="593">
        <v>146.97</v>
      </c>
      <c r="FU158" s="593">
        <v>146.97</v>
      </c>
      <c r="FV158" s="593">
        <v>146.97</v>
      </c>
      <c r="FW158" s="593">
        <v>146.97</v>
      </c>
      <c r="FX158" s="593">
        <v>146.97</v>
      </c>
      <c r="FY158" s="593">
        <v>146.97</v>
      </c>
      <c r="FZ158" s="593">
        <v>146.97</v>
      </c>
      <c r="GA158" s="593">
        <v>146.97</v>
      </c>
      <c r="GB158" s="593">
        <v>73.989999999999995</v>
      </c>
      <c r="GC158" s="593">
        <v>73.989999999999995</v>
      </c>
      <c r="GD158" s="593">
        <v>17.86</v>
      </c>
      <c r="GE158" s="593">
        <v>18.28</v>
      </c>
      <c r="GF158" s="593">
        <v>22.25</v>
      </c>
      <c r="GG158" s="593">
        <v>22.25</v>
      </c>
      <c r="GH158" s="593">
        <v>17.91</v>
      </c>
      <c r="GI158" s="593">
        <v>17.91</v>
      </c>
      <c r="GJ158" s="593">
        <v>17.760000000000002</v>
      </c>
      <c r="GK158" s="593">
        <v>17.760000000000002</v>
      </c>
      <c r="GL158" s="593">
        <v>17.760000000000002</v>
      </c>
      <c r="GM158" s="593">
        <v>17.760000000000002</v>
      </c>
      <c r="GN158" s="593">
        <v>7.77</v>
      </c>
      <c r="GO158" s="593">
        <v>7.77</v>
      </c>
      <c r="GP158" s="593">
        <v>5.88</v>
      </c>
      <c r="GQ158" s="593">
        <v>5.72</v>
      </c>
      <c r="GZ158" s="593">
        <v>45.61</v>
      </c>
      <c r="HA158" s="593">
        <v>45.61</v>
      </c>
      <c r="HB158" s="593">
        <v>138.72999999999999</v>
      </c>
      <c r="HC158" s="593">
        <v>138.72999999999999</v>
      </c>
      <c r="HD158" s="593">
        <v>138.72999999999999</v>
      </c>
      <c r="HE158" s="593">
        <v>138.72999999999999</v>
      </c>
      <c r="HF158" s="593">
        <v>171.34</v>
      </c>
      <c r="HG158" s="593">
        <v>171.34</v>
      </c>
      <c r="HH158" s="593">
        <v>171.34</v>
      </c>
      <c r="HI158" s="593">
        <v>171.34</v>
      </c>
      <c r="HJ158" s="593">
        <v>171.34</v>
      </c>
      <c r="HK158" s="593">
        <v>171.34</v>
      </c>
      <c r="HL158" s="593">
        <v>216.29</v>
      </c>
      <c r="HM158" s="593">
        <v>216.29</v>
      </c>
      <c r="HN158" s="593">
        <v>189.26</v>
      </c>
      <c r="HO158" s="593">
        <v>189.26</v>
      </c>
      <c r="HP158" s="593">
        <v>189.26</v>
      </c>
      <c r="HQ158" s="593">
        <v>189.26</v>
      </c>
      <c r="HR158" s="593">
        <v>196.74</v>
      </c>
      <c r="HS158" s="593">
        <v>196.74</v>
      </c>
      <c r="HT158" s="593">
        <v>196.74</v>
      </c>
      <c r="HU158" s="593">
        <v>196.74</v>
      </c>
      <c r="HX158" s="593">
        <v>41.43</v>
      </c>
      <c r="HY158" s="593">
        <v>41.43</v>
      </c>
      <c r="HZ158" s="593">
        <v>132.26</v>
      </c>
      <c r="IA158" s="593">
        <v>132.26</v>
      </c>
      <c r="IB158" s="593">
        <v>133.72</v>
      </c>
      <c r="IC158" s="593">
        <v>133.72</v>
      </c>
      <c r="ID158" s="593">
        <v>168.17</v>
      </c>
      <c r="IE158" s="593">
        <v>168.17</v>
      </c>
      <c r="IJ158" s="593">
        <v>105.16</v>
      </c>
      <c r="IK158" s="593">
        <v>105.16</v>
      </c>
      <c r="IL158" s="593">
        <v>215.96</v>
      </c>
      <c r="IM158" s="593">
        <v>215.96</v>
      </c>
      <c r="IN158" s="593">
        <v>265.85000000000002</v>
      </c>
      <c r="IO158" s="593">
        <v>265.85000000000002</v>
      </c>
      <c r="IP158" s="593">
        <v>265.85000000000002</v>
      </c>
      <c r="IQ158" s="593">
        <v>265.85000000000002</v>
      </c>
      <c r="IV158" s="593">
        <v>105.16</v>
      </c>
      <c r="IW158" s="593">
        <v>105.16</v>
      </c>
      <c r="IX158" s="593">
        <v>215.96</v>
      </c>
      <c r="IY158" s="593">
        <v>215.96</v>
      </c>
      <c r="IZ158" s="593">
        <v>265.85000000000002</v>
      </c>
      <c r="JA158" s="593">
        <v>265.85000000000002</v>
      </c>
      <c r="JB158" s="593">
        <v>265.85000000000002</v>
      </c>
      <c r="JC158" s="593">
        <v>265.85000000000002</v>
      </c>
      <c r="JH158" s="593">
        <v>96.15</v>
      </c>
      <c r="JI158" s="593">
        <v>96.15</v>
      </c>
      <c r="JJ158" s="593">
        <v>206.67</v>
      </c>
      <c r="JK158" s="593">
        <v>206.67</v>
      </c>
      <c r="JL158" s="593">
        <v>206.67</v>
      </c>
      <c r="JM158" s="593">
        <v>206.67</v>
      </c>
      <c r="JN158" s="593">
        <v>254.56</v>
      </c>
      <c r="JO158" s="593">
        <v>254.56</v>
      </c>
      <c r="JP158" s="593">
        <v>254.56</v>
      </c>
      <c r="JQ158" s="593">
        <v>254.56</v>
      </c>
      <c r="JT158" s="593">
        <v>25.41</v>
      </c>
      <c r="JU158" s="593">
        <v>25.41</v>
      </c>
      <c r="JV158" s="593">
        <v>25.41</v>
      </c>
      <c r="JW158" s="593">
        <v>25.41</v>
      </c>
      <c r="JX158" s="593">
        <v>25.41</v>
      </c>
      <c r="JY158" s="593">
        <v>25.41</v>
      </c>
      <c r="KF158" s="593">
        <v>11.36</v>
      </c>
      <c r="KG158" s="593">
        <v>11.36</v>
      </c>
      <c r="KH158" s="593">
        <v>10.39</v>
      </c>
      <c r="KI158" s="593">
        <v>10.39</v>
      </c>
      <c r="KJ158" s="593">
        <v>10.39</v>
      </c>
      <c r="KK158" s="593">
        <v>10.39</v>
      </c>
      <c r="KR158" s="593">
        <v>26.4</v>
      </c>
      <c r="KS158" s="593">
        <v>26.4</v>
      </c>
      <c r="KT158" s="593">
        <v>26.4</v>
      </c>
      <c r="KU158" s="593">
        <v>26.4</v>
      </c>
      <c r="KV158" s="593">
        <v>127.05</v>
      </c>
      <c r="KW158" s="593">
        <v>127.05</v>
      </c>
      <c r="LD158" s="593">
        <v>11.7</v>
      </c>
      <c r="LE158" s="593">
        <v>11.7</v>
      </c>
      <c r="LF158" s="593">
        <v>11.7</v>
      </c>
      <c r="LG158" s="593">
        <v>11.7</v>
      </c>
      <c r="LH158" s="593">
        <v>1.93</v>
      </c>
      <c r="LI158" s="593">
        <v>1.93</v>
      </c>
      <c r="LP158" s="593">
        <v>12.54</v>
      </c>
      <c r="LQ158" s="593">
        <v>12.54</v>
      </c>
      <c r="LR158" s="593">
        <v>12.54</v>
      </c>
      <c r="LS158" s="593">
        <v>12.54</v>
      </c>
      <c r="LT158" s="593">
        <v>9.17</v>
      </c>
      <c r="LU158" s="593">
        <v>9.17</v>
      </c>
      <c r="MB158" s="593">
        <v>12.19</v>
      </c>
      <c r="MC158" s="593">
        <v>12.44</v>
      </c>
      <c r="MD158" s="593">
        <v>8.69</v>
      </c>
      <c r="ME158" s="593">
        <v>8.69</v>
      </c>
      <c r="MF158" s="593">
        <v>8.66</v>
      </c>
      <c r="MG158" s="593">
        <v>8.66</v>
      </c>
      <c r="MH158" s="593">
        <v>9.42</v>
      </c>
      <c r="MI158" s="593">
        <v>9.42</v>
      </c>
      <c r="MJ158" s="593">
        <v>8.82</v>
      </c>
      <c r="MK158" s="593">
        <v>8.82</v>
      </c>
      <c r="ML158" s="593">
        <v>9.07</v>
      </c>
      <c r="MM158" s="593">
        <v>9.1</v>
      </c>
      <c r="MN158" s="593">
        <v>28.7</v>
      </c>
      <c r="MO158" s="593">
        <v>28.7</v>
      </c>
      <c r="MP158" s="593">
        <v>21.92</v>
      </c>
      <c r="MQ158" s="593">
        <v>21.92</v>
      </c>
      <c r="MR158" s="593">
        <v>23.58</v>
      </c>
      <c r="MS158" s="593">
        <v>23.58</v>
      </c>
      <c r="MT158" s="593">
        <v>146.27000000000001</v>
      </c>
      <c r="MU158" s="593">
        <v>146.27000000000001</v>
      </c>
      <c r="MV158" s="593">
        <v>146.27000000000001</v>
      </c>
      <c r="MW158" s="593">
        <v>146.27000000000001</v>
      </c>
      <c r="MX158" s="593">
        <v>146.27000000000001</v>
      </c>
      <c r="MY158" s="593">
        <v>146.27000000000001</v>
      </c>
      <c r="MZ158" s="593">
        <v>46.47</v>
      </c>
      <c r="NA158" s="593">
        <v>46.47</v>
      </c>
      <c r="NB158" s="593">
        <v>186.91</v>
      </c>
      <c r="NC158" s="593">
        <v>186.91</v>
      </c>
      <c r="ND158" s="593">
        <v>182.18</v>
      </c>
      <c r="NE158" s="593">
        <v>182.18</v>
      </c>
      <c r="NF158" s="604">
        <f t="shared" si="16"/>
        <v>184.54500000000002</v>
      </c>
      <c r="NG158" s="604">
        <f t="shared" si="16"/>
        <v>184.54500000000002</v>
      </c>
      <c r="NH158" s="593">
        <v>187.19</v>
      </c>
      <c r="NI158" s="593">
        <v>187.19</v>
      </c>
      <c r="NL158" s="593">
        <v>39.89</v>
      </c>
      <c r="NM158" s="593">
        <v>39.89</v>
      </c>
      <c r="NN158" s="593">
        <v>156.63999999999999</v>
      </c>
      <c r="NO158" s="593">
        <v>156.63999999999999</v>
      </c>
      <c r="NP158" s="593">
        <v>156.63999999999999</v>
      </c>
      <c r="NQ158" s="593">
        <v>160.06</v>
      </c>
      <c r="NR158" s="593">
        <v>155.78</v>
      </c>
      <c r="NS158" s="593">
        <v>155.78</v>
      </c>
      <c r="NT158" s="593">
        <v>157.21</v>
      </c>
      <c r="NU158" s="593">
        <v>157.21</v>
      </c>
      <c r="NX158" s="593">
        <v>90.02</v>
      </c>
      <c r="NY158" s="593">
        <v>90.02</v>
      </c>
      <c r="NZ158" s="593">
        <v>175.12</v>
      </c>
      <c r="OA158" s="593">
        <v>175.12</v>
      </c>
      <c r="OB158" s="593">
        <v>175.12</v>
      </c>
      <c r="OC158" s="593">
        <v>175.12</v>
      </c>
      <c r="OD158" s="593">
        <v>176.04</v>
      </c>
      <c r="OE158" s="593">
        <v>176.04</v>
      </c>
      <c r="OJ158" s="593">
        <v>63.8</v>
      </c>
      <c r="OK158" s="593">
        <v>63.8</v>
      </c>
      <c r="OL158" s="593">
        <v>145.93</v>
      </c>
      <c r="OM158" s="593">
        <v>145.93</v>
      </c>
      <c r="ON158" s="593">
        <v>145.93</v>
      </c>
      <c r="OO158" s="593">
        <v>145.93</v>
      </c>
      <c r="OP158" s="593">
        <v>132.66999999999999</v>
      </c>
      <c r="OQ158" s="593">
        <v>132.66999999999999</v>
      </c>
      <c r="OR158" s="593">
        <v>166</v>
      </c>
      <c r="OS158" s="593">
        <v>166</v>
      </c>
      <c r="OV158" s="593">
        <v>29.97</v>
      </c>
      <c r="OW158" s="593">
        <v>29.97</v>
      </c>
      <c r="OX158" s="593">
        <v>23.26</v>
      </c>
      <c r="OY158" s="593">
        <v>23.26</v>
      </c>
      <c r="OZ158" s="593">
        <v>22.74</v>
      </c>
      <c r="PA158" s="593">
        <v>22.74</v>
      </c>
      <c r="PB158" s="593">
        <v>22.36</v>
      </c>
      <c r="PC158" s="593">
        <v>22.36</v>
      </c>
      <c r="PD158" s="593">
        <v>145.6</v>
      </c>
      <c r="PE158" s="593">
        <v>145.6</v>
      </c>
      <c r="PH158" s="593">
        <v>34.14</v>
      </c>
      <c r="PI158" s="593">
        <v>34.14</v>
      </c>
      <c r="PJ158" s="593">
        <v>27.13</v>
      </c>
      <c r="PK158" s="593">
        <v>27.13</v>
      </c>
      <c r="PL158" s="593">
        <v>27.13</v>
      </c>
      <c r="PM158" s="593">
        <v>26.08</v>
      </c>
      <c r="PN158" s="593">
        <v>26.08</v>
      </c>
      <c r="PO158" s="593">
        <v>26.67</v>
      </c>
      <c r="PP158" s="593">
        <v>155.63</v>
      </c>
      <c r="PQ158" s="593">
        <v>155.63</v>
      </c>
      <c r="PT158" s="593">
        <v>23.81</v>
      </c>
      <c r="PU158" s="593">
        <v>23.81</v>
      </c>
      <c r="PV158" s="593">
        <v>15.67</v>
      </c>
      <c r="PW158" s="593">
        <v>15.67</v>
      </c>
      <c r="PX158" s="593">
        <v>16.64</v>
      </c>
      <c r="PY158" s="593">
        <v>16.64</v>
      </c>
      <c r="PZ158" s="593">
        <v>16.64</v>
      </c>
      <c r="QA158" s="593">
        <v>16.64</v>
      </c>
      <c r="QB158" s="593">
        <v>16.64</v>
      </c>
      <c r="QC158" s="593">
        <v>16.64</v>
      </c>
      <c r="QD158" s="593">
        <v>16.68</v>
      </c>
      <c r="QE158" s="593">
        <v>17.11</v>
      </c>
      <c r="QF158" s="593">
        <v>6.91</v>
      </c>
      <c r="QG158" s="593">
        <v>6.91</v>
      </c>
      <c r="QH158" s="593">
        <v>4.46</v>
      </c>
      <c r="QI158" s="593">
        <v>4.46</v>
      </c>
      <c r="QJ158" s="593">
        <v>4.72</v>
      </c>
      <c r="QK158" s="593">
        <v>4.72</v>
      </c>
      <c r="QL158" s="593">
        <v>4.72</v>
      </c>
      <c r="QM158" s="593">
        <v>4.72</v>
      </c>
      <c r="QN158" s="593">
        <v>4.72</v>
      </c>
      <c r="QO158" s="593">
        <v>4.72</v>
      </c>
      <c r="QP158" s="593">
        <v>4.7699999999999996</v>
      </c>
      <c r="QQ158" s="593">
        <v>4.7699999999999996</v>
      </c>
      <c r="QR158" s="593">
        <v>8.1300000000000008</v>
      </c>
      <c r="QS158" s="593">
        <v>8.1300000000000008</v>
      </c>
      <c r="QT158" s="593">
        <v>5.24</v>
      </c>
      <c r="QU158" s="593">
        <v>5.24</v>
      </c>
      <c r="QV158" s="593">
        <v>5.55</v>
      </c>
      <c r="QW158" s="593">
        <v>5.55</v>
      </c>
      <c r="QX158" s="593">
        <v>5.55</v>
      </c>
      <c r="QY158" s="593">
        <v>5.55</v>
      </c>
      <c r="QZ158" s="593">
        <v>5.55</v>
      </c>
      <c r="RA158" s="593">
        <v>5.55</v>
      </c>
      <c r="RB158" s="593">
        <v>5.6</v>
      </c>
      <c r="RC158" s="593">
        <v>5.6</v>
      </c>
      <c r="RD158" s="593">
        <v>12.71</v>
      </c>
      <c r="RE158" s="593">
        <v>12.71</v>
      </c>
      <c r="RF158" s="593">
        <v>8.2100000000000009</v>
      </c>
      <c r="RG158" s="593">
        <v>8.2100000000000009</v>
      </c>
      <c r="RH158" s="593">
        <v>8.7100000000000009</v>
      </c>
      <c r="RI158" s="593">
        <v>8.7100000000000009</v>
      </c>
      <c r="RJ158" s="593">
        <v>8.7100000000000009</v>
      </c>
      <c r="RK158" s="593">
        <v>8.7100000000000009</v>
      </c>
      <c r="RL158" s="593">
        <v>8.7100000000000009</v>
      </c>
      <c r="RM158" s="593">
        <v>8.7100000000000009</v>
      </c>
      <c r="RN158" s="593">
        <v>8.77</v>
      </c>
      <c r="RO158" s="593">
        <v>9</v>
      </c>
      <c r="RP158" s="593">
        <v>33.36</v>
      </c>
      <c r="RQ158" s="593">
        <v>33.36</v>
      </c>
      <c r="RR158" s="593">
        <v>22.38</v>
      </c>
      <c r="RS158" s="593">
        <v>22.38</v>
      </c>
      <c r="RT158" s="593">
        <v>23.8</v>
      </c>
      <c r="RU158" s="593">
        <v>23.8</v>
      </c>
      <c r="RV158" s="593">
        <v>23.8</v>
      </c>
      <c r="RW158" s="593">
        <v>23.8</v>
      </c>
      <c r="RX158" s="593">
        <v>23.8</v>
      </c>
      <c r="RY158" s="593">
        <v>23.8</v>
      </c>
      <c r="RZ158" s="593">
        <v>23.76</v>
      </c>
      <c r="SA158" s="593">
        <v>23.76</v>
      </c>
      <c r="SB158" s="593">
        <v>17.59</v>
      </c>
      <c r="SC158" s="593">
        <v>17.59</v>
      </c>
      <c r="SD158" s="593">
        <v>11.44</v>
      </c>
      <c r="SE158" s="593">
        <v>11.44</v>
      </c>
      <c r="SF158" s="593">
        <v>12.15</v>
      </c>
      <c r="SG158" s="593">
        <v>12.15</v>
      </c>
      <c r="SH158" s="593">
        <v>12.15</v>
      </c>
      <c r="SI158" s="593">
        <v>12.15</v>
      </c>
      <c r="SJ158" s="593">
        <v>12.15</v>
      </c>
      <c r="SK158" s="593">
        <v>12.15</v>
      </c>
      <c r="SL158" s="593">
        <v>12.21</v>
      </c>
      <c r="SM158" s="593">
        <v>12.21</v>
      </c>
      <c r="SN158" s="593">
        <v>14.81</v>
      </c>
      <c r="SO158" s="593">
        <v>14.81</v>
      </c>
      <c r="SZ158" s="593">
        <v>16.22</v>
      </c>
      <c r="TA158" s="593">
        <v>16.22</v>
      </c>
      <c r="TX158" s="593">
        <v>10.36</v>
      </c>
      <c r="TY158" s="600">
        <v>10.36</v>
      </c>
    </row>
    <row r="159" spans="1:545" s="593" customFormat="1" x14ac:dyDescent="0.15">
      <c r="A159" s="602">
        <v>43</v>
      </c>
      <c r="B159" s="603">
        <v>38.090000000000003</v>
      </c>
      <c r="C159" s="603">
        <v>38.090000000000003</v>
      </c>
      <c r="D159" s="603">
        <v>38.549999999999997</v>
      </c>
      <c r="E159" s="603">
        <v>38.549999999999997</v>
      </c>
      <c r="F159" s="603">
        <v>141.71</v>
      </c>
      <c r="G159" s="603">
        <v>141.71</v>
      </c>
      <c r="H159" s="603">
        <v>131.63999999999999</v>
      </c>
      <c r="I159" s="603">
        <v>131.63999999999999</v>
      </c>
      <c r="J159" s="603">
        <v>141.06</v>
      </c>
      <c r="K159" s="603">
        <v>141.06</v>
      </c>
      <c r="L159" s="603"/>
      <c r="M159" s="603"/>
      <c r="N159" s="603"/>
      <c r="O159" s="603"/>
      <c r="P159" s="603"/>
      <c r="Q159" s="603"/>
      <c r="R159" s="603"/>
      <c r="S159" s="603"/>
      <c r="T159" s="603"/>
      <c r="U159" s="603"/>
      <c r="V159" s="603"/>
      <c r="W159" s="603"/>
      <c r="X159" s="603"/>
      <c r="Y159" s="603"/>
      <c r="Z159" s="603">
        <v>7.67</v>
      </c>
      <c r="AA159" s="603"/>
      <c r="AB159" s="603"/>
      <c r="AC159" s="603"/>
      <c r="AD159" s="603"/>
      <c r="AE159" s="603"/>
      <c r="AF159" s="603"/>
      <c r="AG159" s="603"/>
      <c r="AH159" s="603"/>
      <c r="AI159" s="603"/>
      <c r="AJ159" s="603"/>
      <c r="AK159" s="603"/>
      <c r="AL159" s="603">
        <v>17.79</v>
      </c>
      <c r="AM159" s="603">
        <v>17.79</v>
      </c>
      <c r="AN159" s="603"/>
      <c r="AO159" s="603"/>
      <c r="AP159" s="603"/>
      <c r="AQ159" s="603"/>
      <c r="AR159" s="603"/>
      <c r="AS159" s="603"/>
      <c r="AT159" s="603"/>
      <c r="AU159" s="603"/>
      <c r="AV159" s="603"/>
      <c r="AW159" s="603"/>
      <c r="AX159" s="603">
        <v>20.27</v>
      </c>
      <c r="AY159" s="603">
        <v>20.27</v>
      </c>
      <c r="AZ159" s="603"/>
      <c r="BA159" s="603"/>
      <c r="BB159" s="603"/>
      <c r="BC159" s="603"/>
      <c r="BD159" s="603"/>
      <c r="BE159" s="603"/>
      <c r="BF159" s="603"/>
      <c r="BG159" s="603"/>
      <c r="BH159" s="603"/>
      <c r="BI159" s="603"/>
      <c r="BJ159" s="603">
        <v>10.97</v>
      </c>
      <c r="BK159" s="603"/>
      <c r="BL159" s="603"/>
      <c r="BM159" s="603"/>
      <c r="BN159" s="603"/>
      <c r="BO159" s="603"/>
      <c r="BP159" s="603"/>
      <c r="BQ159" s="603"/>
      <c r="BR159" s="603"/>
      <c r="BS159" s="603"/>
      <c r="BT159" s="603"/>
      <c r="BU159" s="603"/>
      <c r="BV159" s="603">
        <v>3.09</v>
      </c>
      <c r="BW159" s="603"/>
      <c r="BX159" s="603"/>
      <c r="BY159" s="603"/>
      <c r="BZ159" s="603"/>
      <c r="CA159" s="603"/>
      <c r="CB159" s="603"/>
      <c r="CC159" s="603"/>
      <c r="CD159" s="603"/>
      <c r="CE159" s="603"/>
      <c r="CF159" s="603"/>
      <c r="CG159" s="603"/>
      <c r="CH159" s="603">
        <v>9.75</v>
      </c>
      <c r="CI159" s="603">
        <v>9.75</v>
      </c>
      <c r="CJ159" s="603"/>
      <c r="CK159" s="603"/>
      <c r="CL159" s="603"/>
      <c r="CM159" s="603"/>
      <c r="CN159" s="603"/>
      <c r="CO159" s="603"/>
      <c r="CP159" s="603"/>
      <c r="CQ159" s="603"/>
      <c r="CR159" s="603"/>
      <c r="CS159" s="603"/>
      <c r="CT159" s="603"/>
      <c r="CU159" s="603"/>
      <c r="CV159" s="603"/>
      <c r="CW159" s="603"/>
      <c r="CX159" s="603"/>
      <c r="CY159" s="603"/>
      <c r="CZ159" s="603"/>
      <c r="DA159" s="603"/>
      <c r="DB159" s="603"/>
      <c r="DC159" s="603"/>
      <c r="DD159" s="603"/>
      <c r="DE159" s="603"/>
      <c r="DF159" s="603">
        <v>119.11</v>
      </c>
      <c r="DG159" s="603">
        <v>119.11</v>
      </c>
      <c r="DH159" s="603">
        <v>119.38</v>
      </c>
      <c r="DI159" s="603">
        <v>119.12</v>
      </c>
      <c r="DJ159" s="603">
        <v>203.17</v>
      </c>
      <c r="DK159" s="603">
        <v>203.17</v>
      </c>
      <c r="DL159" s="603">
        <v>196.11</v>
      </c>
      <c r="DM159" s="603">
        <v>196.11</v>
      </c>
      <c r="DN159" s="603">
        <v>203.17</v>
      </c>
      <c r="DO159" s="603">
        <v>203.17</v>
      </c>
      <c r="DP159" s="603">
        <v>196.11</v>
      </c>
      <c r="DQ159" s="603">
        <v>203.17</v>
      </c>
      <c r="DR159" s="603">
        <v>203.17</v>
      </c>
      <c r="DS159" s="603">
        <v>203.17</v>
      </c>
      <c r="DT159" s="603">
        <v>196.11</v>
      </c>
      <c r="DU159" s="603">
        <v>196.11</v>
      </c>
      <c r="DV159" s="603">
        <v>221.13</v>
      </c>
      <c r="DW159" s="603">
        <v>214.82</v>
      </c>
      <c r="DX159" s="603">
        <v>221.13</v>
      </c>
      <c r="DY159" s="603">
        <v>221.13</v>
      </c>
      <c r="DZ159" s="603">
        <v>214.82</v>
      </c>
      <c r="EA159" s="603">
        <v>214.82</v>
      </c>
      <c r="EB159" s="603">
        <v>215.92</v>
      </c>
      <c r="EC159" s="603">
        <v>215.92</v>
      </c>
      <c r="ED159" s="603">
        <v>63.03</v>
      </c>
      <c r="EE159" s="603">
        <v>60.72</v>
      </c>
      <c r="EF159" s="603">
        <v>60.72</v>
      </c>
      <c r="EG159" s="603">
        <v>60.72</v>
      </c>
      <c r="EH159" s="603">
        <v>61.57</v>
      </c>
      <c r="EI159" s="603">
        <v>61.57</v>
      </c>
      <c r="EJ159" s="603">
        <v>173.55</v>
      </c>
      <c r="EK159" s="603">
        <v>173.55</v>
      </c>
      <c r="EL159" s="603">
        <v>173.55</v>
      </c>
      <c r="EM159" s="603">
        <v>178</v>
      </c>
      <c r="EN159" s="603">
        <v>173.74</v>
      </c>
      <c r="EO159" s="603">
        <v>173.74</v>
      </c>
      <c r="EP159" s="603">
        <v>173.9</v>
      </c>
      <c r="EQ159" s="603">
        <v>173.9</v>
      </c>
      <c r="ER159" s="603">
        <v>54.56</v>
      </c>
      <c r="ES159" s="603">
        <v>55.1</v>
      </c>
      <c r="ET159" s="603">
        <v>54.63</v>
      </c>
      <c r="EU159" s="603">
        <v>54.63</v>
      </c>
      <c r="EV159" s="603">
        <v>54.63</v>
      </c>
      <c r="EW159" s="603">
        <v>54.63</v>
      </c>
      <c r="EX159" s="603">
        <v>54.63</v>
      </c>
      <c r="EY159" s="603">
        <v>45.85</v>
      </c>
      <c r="EZ159" s="603">
        <v>142.21</v>
      </c>
      <c r="FA159" s="603">
        <v>142.21</v>
      </c>
      <c r="FB159" s="603">
        <v>142.21</v>
      </c>
      <c r="FC159" s="603">
        <v>142.21</v>
      </c>
      <c r="FD159" s="603">
        <v>30.47</v>
      </c>
      <c r="FE159" s="603">
        <v>30.47</v>
      </c>
      <c r="FF159" s="603">
        <v>30.47</v>
      </c>
      <c r="FG159" s="603">
        <v>30.47</v>
      </c>
      <c r="FH159" s="603">
        <v>30.47</v>
      </c>
      <c r="FI159" s="603">
        <v>30.47</v>
      </c>
      <c r="FJ159" s="603">
        <v>24.42</v>
      </c>
      <c r="FK159" s="603">
        <v>24.42</v>
      </c>
      <c r="FL159" s="593">
        <v>24.42</v>
      </c>
      <c r="FM159" s="593">
        <v>24.42</v>
      </c>
      <c r="FN159" s="593">
        <v>25.46</v>
      </c>
      <c r="FO159" s="593">
        <v>25.46</v>
      </c>
      <c r="FP159" s="593">
        <v>38.22</v>
      </c>
      <c r="FQ159" s="593">
        <v>38.22</v>
      </c>
      <c r="FR159" s="593">
        <v>38.22</v>
      </c>
      <c r="FS159" s="593">
        <v>38.22</v>
      </c>
      <c r="FT159" s="593">
        <v>148.96</v>
      </c>
      <c r="FU159" s="593">
        <v>148.96</v>
      </c>
      <c r="FV159" s="593">
        <v>148.96</v>
      </c>
      <c r="FW159" s="593">
        <v>148.96</v>
      </c>
      <c r="FX159" s="593">
        <v>148.96</v>
      </c>
      <c r="FY159" s="593">
        <v>148.96</v>
      </c>
      <c r="FZ159" s="593">
        <v>148.96</v>
      </c>
      <c r="GA159" s="593">
        <v>148.96</v>
      </c>
      <c r="GB159" s="593">
        <v>74.989999999999995</v>
      </c>
      <c r="GC159" s="593">
        <v>74.989999999999995</v>
      </c>
      <c r="GD159" s="593">
        <v>18.14</v>
      </c>
      <c r="GE159" s="593">
        <v>18.559999999999999</v>
      </c>
      <c r="GF159" s="593">
        <v>22.49</v>
      </c>
      <c r="GG159" s="593">
        <v>22.49</v>
      </c>
      <c r="GH159" s="593">
        <v>18.2</v>
      </c>
      <c r="GI159" s="593">
        <v>18.2</v>
      </c>
      <c r="GJ159" s="593">
        <v>18.04</v>
      </c>
      <c r="GK159" s="593">
        <v>18.04</v>
      </c>
      <c r="GL159" s="593">
        <v>18.04</v>
      </c>
      <c r="GM159" s="593">
        <v>18.04</v>
      </c>
      <c r="GN159" s="593">
        <v>7.84</v>
      </c>
      <c r="GO159" s="593">
        <v>7.84</v>
      </c>
      <c r="GP159" s="593">
        <v>5.98</v>
      </c>
      <c r="GQ159" s="593">
        <v>5.82</v>
      </c>
      <c r="GZ159" s="593">
        <v>46.08</v>
      </c>
      <c r="HA159" s="593">
        <v>46.08</v>
      </c>
      <c r="HB159" s="593">
        <v>140.36000000000001</v>
      </c>
      <c r="HC159" s="593">
        <v>140.36000000000001</v>
      </c>
      <c r="HD159" s="593">
        <v>140.36000000000001</v>
      </c>
      <c r="HE159" s="593">
        <v>140.36000000000001</v>
      </c>
      <c r="HF159" s="593">
        <v>173.76</v>
      </c>
      <c r="HG159" s="593">
        <v>173.76</v>
      </c>
      <c r="HH159" s="593">
        <v>173.76</v>
      </c>
      <c r="HI159" s="593">
        <v>173.76</v>
      </c>
      <c r="HJ159" s="593">
        <v>173.76</v>
      </c>
      <c r="HK159" s="593">
        <v>173.76</v>
      </c>
      <c r="HL159" s="593">
        <v>219.21</v>
      </c>
      <c r="HM159" s="593">
        <v>219.21</v>
      </c>
      <c r="HN159" s="593">
        <v>192.01</v>
      </c>
      <c r="HO159" s="593">
        <v>192.01</v>
      </c>
      <c r="HP159" s="593">
        <v>192.01</v>
      </c>
      <c r="HQ159" s="593">
        <v>192.01</v>
      </c>
      <c r="HR159" s="593">
        <v>199.39</v>
      </c>
      <c r="HS159" s="593">
        <v>199.39</v>
      </c>
      <c r="HT159" s="593">
        <v>199.39</v>
      </c>
      <c r="HU159" s="593">
        <v>199.39</v>
      </c>
      <c r="HX159" s="593">
        <v>41.86</v>
      </c>
      <c r="HY159" s="593">
        <v>41.86</v>
      </c>
      <c r="HZ159" s="593">
        <v>133.85</v>
      </c>
      <c r="IA159" s="593">
        <v>133.85</v>
      </c>
      <c r="IB159" s="593">
        <v>135.35</v>
      </c>
      <c r="IC159" s="593">
        <v>135.35</v>
      </c>
      <c r="ID159" s="593">
        <v>170.59</v>
      </c>
      <c r="IE159" s="593">
        <v>170.59</v>
      </c>
      <c r="IJ159" s="593">
        <v>106.1</v>
      </c>
      <c r="IK159" s="593">
        <v>106.1</v>
      </c>
      <c r="IL159" s="593">
        <v>217.76</v>
      </c>
      <c r="IM159" s="593">
        <v>217.76</v>
      </c>
      <c r="IN159" s="593">
        <v>268.68</v>
      </c>
      <c r="IO159" s="593">
        <v>268.68</v>
      </c>
      <c r="IP159" s="593">
        <v>268.68</v>
      </c>
      <c r="IQ159" s="593">
        <v>268.68</v>
      </c>
      <c r="IV159" s="593">
        <v>106.1</v>
      </c>
      <c r="IW159" s="593">
        <v>106.1</v>
      </c>
      <c r="IX159" s="593">
        <v>217.76</v>
      </c>
      <c r="IY159" s="593">
        <v>217.76</v>
      </c>
      <c r="IZ159" s="593">
        <v>268.68</v>
      </c>
      <c r="JA159" s="593">
        <v>268.68</v>
      </c>
      <c r="JB159" s="593">
        <v>268.68</v>
      </c>
      <c r="JC159" s="593">
        <v>268.68</v>
      </c>
      <c r="JH159" s="593">
        <v>97.14</v>
      </c>
      <c r="JI159" s="593">
        <v>97.14</v>
      </c>
      <c r="JJ159" s="593">
        <v>208.49</v>
      </c>
      <c r="JK159" s="593">
        <v>208.49</v>
      </c>
      <c r="JL159" s="593">
        <v>208.49</v>
      </c>
      <c r="JM159" s="593">
        <v>208.49</v>
      </c>
      <c r="JN159" s="593">
        <v>257.38</v>
      </c>
      <c r="JO159" s="593">
        <v>257.38</v>
      </c>
      <c r="JP159" s="593">
        <v>257.38</v>
      </c>
      <c r="JQ159" s="593">
        <v>257.38</v>
      </c>
      <c r="JT159" s="593">
        <v>25.67</v>
      </c>
      <c r="JU159" s="593">
        <v>25.67</v>
      </c>
      <c r="JV159" s="593">
        <v>25.67</v>
      </c>
      <c r="JW159" s="593">
        <v>25.67</v>
      </c>
      <c r="JX159" s="593">
        <v>25.67</v>
      </c>
      <c r="JY159" s="593">
        <v>25.67</v>
      </c>
      <c r="KF159" s="593">
        <v>11.47</v>
      </c>
      <c r="KG159" s="593">
        <v>11.47</v>
      </c>
      <c r="KH159" s="593">
        <v>10.52</v>
      </c>
      <c r="KI159" s="593">
        <v>10.52</v>
      </c>
      <c r="KJ159" s="593">
        <v>10.52</v>
      </c>
      <c r="KK159" s="593">
        <v>10.52</v>
      </c>
      <c r="KR159" s="593">
        <v>26.66</v>
      </c>
      <c r="KS159" s="593">
        <v>26.66</v>
      </c>
      <c r="KT159" s="593">
        <v>26.66</v>
      </c>
      <c r="KU159" s="593">
        <v>26.66</v>
      </c>
      <c r="KV159" s="593">
        <v>128.97999999999999</v>
      </c>
      <c r="KW159" s="593">
        <v>128.97999999999999</v>
      </c>
      <c r="LD159" s="593">
        <v>11.87</v>
      </c>
      <c r="LE159" s="593">
        <v>11.87</v>
      </c>
      <c r="LF159" s="593">
        <v>11.87</v>
      </c>
      <c r="LG159" s="593">
        <v>11.87</v>
      </c>
      <c r="LH159" s="593">
        <v>1.96</v>
      </c>
      <c r="LI159" s="593">
        <v>1.96</v>
      </c>
      <c r="LP159" s="593">
        <v>12.67</v>
      </c>
      <c r="LQ159" s="593">
        <v>12.67</v>
      </c>
      <c r="LR159" s="593">
        <v>12.67</v>
      </c>
      <c r="LS159" s="593">
        <v>12.67</v>
      </c>
      <c r="LT159" s="593">
        <v>9.31</v>
      </c>
      <c r="LU159" s="593">
        <v>9.31</v>
      </c>
      <c r="MB159" s="593">
        <v>12.31</v>
      </c>
      <c r="MC159" s="593">
        <v>12.56</v>
      </c>
      <c r="MD159" s="593">
        <v>8.83</v>
      </c>
      <c r="ME159" s="593">
        <v>8.83</v>
      </c>
      <c r="MF159" s="593">
        <v>8.8000000000000007</v>
      </c>
      <c r="MG159" s="593">
        <v>8.8000000000000007</v>
      </c>
      <c r="MH159" s="593">
        <v>9.56</v>
      </c>
      <c r="MI159" s="593">
        <v>9.56</v>
      </c>
      <c r="MJ159" s="593">
        <v>8.9600000000000009</v>
      </c>
      <c r="MK159" s="593">
        <v>8.9600000000000009</v>
      </c>
      <c r="ML159" s="593">
        <v>9.2100000000000009</v>
      </c>
      <c r="MM159" s="593">
        <v>9.24</v>
      </c>
      <c r="MN159" s="593">
        <v>28.99</v>
      </c>
      <c r="MO159" s="593">
        <v>28.99</v>
      </c>
      <c r="MP159" s="593">
        <v>22.26</v>
      </c>
      <c r="MQ159" s="593">
        <v>22.26</v>
      </c>
      <c r="MR159" s="593">
        <v>23.91</v>
      </c>
      <c r="MS159" s="593">
        <v>23.91</v>
      </c>
      <c r="MT159" s="593">
        <v>148.47999999999999</v>
      </c>
      <c r="MU159" s="593">
        <v>148.47999999999999</v>
      </c>
      <c r="MV159" s="593">
        <v>148.47999999999999</v>
      </c>
      <c r="MW159" s="593">
        <v>148.47999999999999</v>
      </c>
      <c r="MX159" s="593">
        <v>148.47999999999999</v>
      </c>
      <c r="MY159" s="593">
        <v>148.47999999999999</v>
      </c>
      <c r="MZ159" s="593">
        <v>46.95</v>
      </c>
      <c r="NA159" s="593">
        <v>46.95</v>
      </c>
      <c r="NB159" s="593">
        <v>189.6</v>
      </c>
      <c r="NC159" s="593">
        <v>189.6</v>
      </c>
      <c r="ND159" s="593">
        <v>184.84</v>
      </c>
      <c r="NE159" s="593">
        <v>184.84</v>
      </c>
      <c r="NF159" s="604">
        <f t="shared" si="16"/>
        <v>187.22</v>
      </c>
      <c r="NG159" s="604">
        <f t="shared" si="16"/>
        <v>187.22</v>
      </c>
      <c r="NH159" s="593">
        <v>189.79</v>
      </c>
      <c r="NI159" s="593">
        <v>189.79</v>
      </c>
      <c r="NL159" s="593">
        <v>40.299999999999997</v>
      </c>
      <c r="NM159" s="593">
        <v>40.299999999999997</v>
      </c>
      <c r="NN159" s="593">
        <v>158.94</v>
      </c>
      <c r="NO159" s="593">
        <v>158.94</v>
      </c>
      <c r="NP159" s="593">
        <v>158.94</v>
      </c>
      <c r="NQ159" s="593">
        <v>162.25</v>
      </c>
      <c r="NR159" s="593">
        <v>158.1</v>
      </c>
      <c r="NS159" s="593">
        <v>158.1</v>
      </c>
      <c r="NT159" s="593">
        <v>159.5</v>
      </c>
      <c r="NU159" s="593">
        <v>159.5</v>
      </c>
      <c r="NX159" s="593">
        <v>90.96</v>
      </c>
      <c r="NY159" s="593">
        <v>90.96</v>
      </c>
      <c r="NZ159" s="593">
        <v>177.22</v>
      </c>
      <c r="OA159" s="593">
        <v>177.22</v>
      </c>
      <c r="OB159" s="593">
        <v>177.22</v>
      </c>
      <c r="OC159" s="593">
        <v>177.22</v>
      </c>
      <c r="OD159" s="593">
        <v>178.12</v>
      </c>
      <c r="OE159" s="593">
        <v>178.12</v>
      </c>
      <c r="OJ159" s="593">
        <v>64.45</v>
      </c>
      <c r="OK159" s="593">
        <v>64.45</v>
      </c>
      <c r="OL159" s="593">
        <v>147.29</v>
      </c>
      <c r="OM159" s="593">
        <v>147.29</v>
      </c>
      <c r="ON159" s="593">
        <v>147.29</v>
      </c>
      <c r="OO159" s="593">
        <v>147.29</v>
      </c>
      <c r="OP159" s="593">
        <v>135.21</v>
      </c>
      <c r="OQ159" s="593">
        <v>135.21</v>
      </c>
      <c r="OR159" s="593">
        <v>168.27</v>
      </c>
      <c r="OS159" s="593">
        <v>168.27</v>
      </c>
      <c r="OV159" s="593">
        <v>30.28</v>
      </c>
      <c r="OW159" s="593">
        <v>30.28</v>
      </c>
      <c r="OX159" s="593">
        <v>23.61</v>
      </c>
      <c r="OY159" s="593">
        <v>23.61</v>
      </c>
      <c r="OZ159" s="593">
        <v>23.09</v>
      </c>
      <c r="PA159" s="593">
        <v>23.09</v>
      </c>
      <c r="PB159" s="593">
        <v>22.71</v>
      </c>
      <c r="PC159" s="593">
        <v>22.71</v>
      </c>
      <c r="PD159" s="593">
        <v>147.78</v>
      </c>
      <c r="PE159" s="593">
        <v>147.78</v>
      </c>
      <c r="PH159" s="593">
        <v>34.5</v>
      </c>
      <c r="PI159" s="593">
        <v>34.5</v>
      </c>
      <c r="PJ159" s="593">
        <v>27.54</v>
      </c>
      <c r="PK159" s="593">
        <v>27.54</v>
      </c>
      <c r="PL159" s="593">
        <v>27.54</v>
      </c>
      <c r="PM159" s="593">
        <v>26.47</v>
      </c>
      <c r="PN159" s="593">
        <v>26.47</v>
      </c>
      <c r="PO159" s="593">
        <v>27.05</v>
      </c>
      <c r="PP159" s="593">
        <v>157.88999999999999</v>
      </c>
      <c r="PQ159" s="593">
        <v>157.88999999999999</v>
      </c>
      <c r="PT159" s="593">
        <v>24.05</v>
      </c>
      <c r="PU159" s="593">
        <v>24.05</v>
      </c>
      <c r="PV159" s="593">
        <v>15.96</v>
      </c>
      <c r="PW159" s="593">
        <v>15.96</v>
      </c>
      <c r="PX159" s="593">
        <v>16.93</v>
      </c>
      <c r="PY159" s="593">
        <v>16.93</v>
      </c>
      <c r="PZ159" s="593">
        <v>16.93</v>
      </c>
      <c r="QA159" s="593">
        <v>16.93</v>
      </c>
      <c r="QB159" s="593">
        <v>16.93</v>
      </c>
      <c r="QC159" s="593">
        <v>16.93</v>
      </c>
      <c r="QD159" s="593">
        <v>16.97</v>
      </c>
      <c r="QE159" s="593">
        <v>17.38</v>
      </c>
      <c r="QF159" s="593">
        <v>6.98</v>
      </c>
      <c r="QG159" s="593">
        <v>6.98</v>
      </c>
      <c r="QH159" s="593">
        <v>4.55</v>
      </c>
      <c r="QI159" s="593">
        <v>4.55</v>
      </c>
      <c r="QJ159" s="593">
        <v>4.8</v>
      </c>
      <c r="QK159" s="593">
        <v>4.8</v>
      </c>
      <c r="QL159" s="593">
        <v>4.8</v>
      </c>
      <c r="QM159" s="593">
        <v>4.8</v>
      </c>
      <c r="QN159" s="593">
        <v>4.8</v>
      </c>
      <c r="QO159" s="593">
        <v>4.8</v>
      </c>
      <c r="QP159" s="593">
        <v>4.8499999999999996</v>
      </c>
      <c r="QQ159" s="593">
        <v>4.8499999999999996</v>
      </c>
      <c r="QR159" s="593">
        <v>8.2100000000000009</v>
      </c>
      <c r="QS159" s="593">
        <v>8.2100000000000009</v>
      </c>
      <c r="QT159" s="593">
        <v>5.34</v>
      </c>
      <c r="QU159" s="593">
        <v>5.34</v>
      </c>
      <c r="QV159" s="593">
        <v>5.65</v>
      </c>
      <c r="QW159" s="593">
        <v>5.65</v>
      </c>
      <c r="QX159" s="593">
        <v>5.65</v>
      </c>
      <c r="QY159" s="593">
        <v>5.65</v>
      </c>
      <c r="QZ159" s="593">
        <v>5.65</v>
      </c>
      <c r="RA159" s="593">
        <v>5.65</v>
      </c>
      <c r="RB159" s="593">
        <v>5.7</v>
      </c>
      <c r="RC159" s="593">
        <v>5.7</v>
      </c>
      <c r="RD159" s="593">
        <v>12.84</v>
      </c>
      <c r="RE159" s="593">
        <v>12.84</v>
      </c>
      <c r="RF159" s="593">
        <v>8.36</v>
      </c>
      <c r="RG159" s="593">
        <v>8.36</v>
      </c>
      <c r="RH159" s="593">
        <v>8.86</v>
      </c>
      <c r="RI159" s="593">
        <v>8.86</v>
      </c>
      <c r="RJ159" s="593">
        <v>8.86</v>
      </c>
      <c r="RK159" s="593">
        <v>8.86</v>
      </c>
      <c r="RL159" s="593">
        <v>8.86</v>
      </c>
      <c r="RM159" s="593">
        <v>8.86</v>
      </c>
      <c r="RN159" s="593">
        <v>8.92</v>
      </c>
      <c r="RO159" s="593">
        <v>9.14</v>
      </c>
      <c r="RP159" s="593">
        <v>33.700000000000003</v>
      </c>
      <c r="RQ159" s="593">
        <v>33.700000000000003</v>
      </c>
      <c r="RR159" s="593">
        <v>22.79</v>
      </c>
      <c r="RS159" s="593">
        <v>22.79</v>
      </c>
      <c r="RT159" s="593">
        <v>24.19</v>
      </c>
      <c r="RU159" s="593">
        <v>24.19</v>
      </c>
      <c r="RV159" s="593">
        <v>24.19</v>
      </c>
      <c r="RW159" s="593">
        <v>24.19</v>
      </c>
      <c r="RX159" s="593">
        <v>24.19</v>
      </c>
      <c r="RY159" s="593">
        <v>24.19</v>
      </c>
      <c r="RZ159" s="593">
        <v>24.16</v>
      </c>
      <c r="SA159" s="593">
        <v>24.16</v>
      </c>
      <c r="SB159" s="593">
        <v>17.77</v>
      </c>
      <c r="SC159" s="593">
        <v>17.77</v>
      </c>
      <c r="SD159" s="593">
        <v>11.66</v>
      </c>
      <c r="SE159" s="593">
        <v>11.66</v>
      </c>
      <c r="SF159" s="593">
        <v>12.36</v>
      </c>
      <c r="SG159" s="593">
        <v>12.36</v>
      </c>
      <c r="SH159" s="593">
        <v>12.36</v>
      </c>
      <c r="SI159" s="593">
        <v>12.36</v>
      </c>
      <c r="SJ159" s="593">
        <v>12.36</v>
      </c>
      <c r="SK159" s="593">
        <v>12.36</v>
      </c>
      <c r="SL159" s="593">
        <v>12.42</v>
      </c>
      <c r="SM159" s="593">
        <v>12.42</v>
      </c>
      <c r="SN159" s="593">
        <v>14.96</v>
      </c>
      <c r="SO159" s="593">
        <v>14.96</v>
      </c>
      <c r="SZ159" s="593">
        <v>16.38</v>
      </c>
      <c r="TA159" s="593">
        <v>16.38</v>
      </c>
      <c r="TX159" s="593">
        <v>10.47</v>
      </c>
      <c r="TY159" s="600">
        <v>10.47</v>
      </c>
    </row>
    <row r="160" spans="1:545" s="593" customFormat="1" x14ac:dyDescent="0.15">
      <c r="A160" s="602">
        <v>44</v>
      </c>
      <c r="B160" s="603">
        <v>38.46</v>
      </c>
      <c r="C160" s="603">
        <v>38.46</v>
      </c>
      <c r="D160" s="603">
        <v>38.9</v>
      </c>
      <c r="E160" s="603">
        <v>38.9</v>
      </c>
      <c r="F160" s="603">
        <v>143.38999999999999</v>
      </c>
      <c r="G160" s="603">
        <v>143.38999999999999</v>
      </c>
      <c r="H160" s="603">
        <v>133.34</v>
      </c>
      <c r="I160" s="603">
        <v>133.34</v>
      </c>
      <c r="J160" s="603">
        <v>142.55000000000001</v>
      </c>
      <c r="K160" s="603">
        <v>142.55000000000001</v>
      </c>
      <c r="L160" s="603"/>
      <c r="M160" s="603"/>
      <c r="N160" s="603"/>
      <c r="O160" s="603"/>
      <c r="P160" s="603"/>
      <c r="Q160" s="603"/>
      <c r="R160" s="603"/>
      <c r="S160" s="603"/>
      <c r="T160" s="603"/>
      <c r="U160" s="603"/>
      <c r="V160" s="603"/>
      <c r="W160" s="603"/>
      <c r="X160" s="603"/>
      <c r="Y160" s="603"/>
      <c r="Z160" s="603">
        <v>7.74</v>
      </c>
      <c r="AA160" s="603"/>
      <c r="AB160" s="603"/>
      <c r="AC160" s="603"/>
      <c r="AD160" s="603"/>
      <c r="AE160" s="603"/>
      <c r="AF160" s="603"/>
      <c r="AG160" s="603"/>
      <c r="AH160" s="603"/>
      <c r="AI160" s="603"/>
      <c r="AJ160" s="603"/>
      <c r="AK160" s="603"/>
      <c r="AL160" s="603">
        <v>17.96</v>
      </c>
      <c r="AM160" s="603">
        <v>17.96</v>
      </c>
      <c r="AN160" s="603"/>
      <c r="AO160" s="603"/>
      <c r="AP160" s="603"/>
      <c r="AQ160" s="603"/>
      <c r="AR160" s="603"/>
      <c r="AS160" s="603"/>
      <c r="AT160" s="603"/>
      <c r="AU160" s="603"/>
      <c r="AV160" s="603"/>
      <c r="AW160" s="603"/>
      <c r="AX160" s="603">
        <v>20.47</v>
      </c>
      <c r="AY160" s="603">
        <v>20.47</v>
      </c>
      <c r="AZ160" s="603"/>
      <c r="BA160" s="603"/>
      <c r="BB160" s="603"/>
      <c r="BC160" s="603"/>
      <c r="BD160" s="603"/>
      <c r="BE160" s="603"/>
      <c r="BF160" s="603"/>
      <c r="BG160" s="603"/>
      <c r="BH160" s="603"/>
      <c r="BI160" s="603"/>
      <c r="BJ160" s="603">
        <v>11.07</v>
      </c>
      <c r="BK160" s="603"/>
      <c r="BL160" s="603"/>
      <c r="BM160" s="603"/>
      <c r="BN160" s="603"/>
      <c r="BO160" s="603"/>
      <c r="BP160" s="603"/>
      <c r="BQ160" s="603"/>
      <c r="BR160" s="603"/>
      <c r="BS160" s="603"/>
      <c r="BT160" s="603"/>
      <c r="BU160" s="603"/>
      <c r="BV160" s="603">
        <v>3.12</v>
      </c>
      <c r="BW160" s="603"/>
      <c r="BX160" s="603"/>
      <c r="BY160" s="603"/>
      <c r="BZ160" s="603"/>
      <c r="CA160" s="603"/>
      <c r="CB160" s="603"/>
      <c r="CC160" s="603"/>
      <c r="CD160" s="603"/>
      <c r="CE160" s="603"/>
      <c r="CF160" s="603"/>
      <c r="CG160" s="603"/>
      <c r="CH160" s="603">
        <v>9.84</v>
      </c>
      <c r="CI160" s="603">
        <v>9.84</v>
      </c>
      <c r="CJ160" s="603"/>
      <c r="CK160" s="603"/>
      <c r="CL160" s="603"/>
      <c r="CM160" s="603"/>
      <c r="CN160" s="603"/>
      <c r="CO160" s="603"/>
      <c r="CP160" s="603"/>
      <c r="CQ160" s="603"/>
      <c r="CR160" s="603"/>
      <c r="CS160" s="603"/>
      <c r="CT160" s="603"/>
      <c r="CU160" s="603"/>
      <c r="CV160" s="603"/>
      <c r="CW160" s="603"/>
      <c r="CX160" s="603"/>
      <c r="CY160" s="603"/>
      <c r="CZ160" s="603"/>
      <c r="DA160" s="603"/>
      <c r="DB160" s="603"/>
      <c r="DC160" s="603"/>
      <c r="DD160" s="603"/>
      <c r="DE160" s="603"/>
      <c r="DF160" s="603">
        <v>120.28</v>
      </c>
      <c r="DG160" s="603">
        <v>120.28</v>
      </c>
      <c r="DH160" s="603">
        <v>120.51</v>
      </c>
      <c r="DI160" s="603">
        <v>120.29</v>
      </c>
      <c r="DJ160" s="603">
        <v>206.03</v>
      </c>
      <c r="DK160" s="603">
        <v>206.03</v>
      </c>
      <c r="DL160" s="603">
        <v>198.87</v>
      </c>
      <c r="DM160" s="603">
        <v>198.87</v>
      </c>
      <c r="DN160" s="603">
        <v>206.03</v>
      </c>
      <c r="DO160" s="603">
        <v>206.03</v>
      </c>
      <c r="DP160" s="603">
        <v>198.87</v>
      </c>
      <c r="DQ160" s="603">
        <v>206.03</v>
      </c>
      <c r="DR160" s="603">
        <v>206.03</v>
      </c>
      <c r="DS160" s="603">
        <v>206.03</v>
      </c>
      <c r="DT160" s="603">
        <v>198.87</v>
      </c>
      <c r="DU160" s="603">
        <v>198.87</v>
      </c>
      <c r="DV160" s="603">
        <v>223.81</v>
      </c>
      <c r="DW160" s="603">
        <v>217.42</v>
      </c>
      <c r="DX160" s="603">
        <v>223.81</v>
      </c>
      <c r="DY160" s="603">
        <v>223.81</v>
      </c>
      <c r="DZ160" s="603">
        <v>217.42</v>
      </c>
      <c r="EA160" s="603">
        <v>217.42</v>
      </c>
      <c r="EB160" s="603">
        <v>218.49</v>
      </c>
      <c r="EC160" s="603">
        <v>218.49</v>
      </c>
      <c r="ED160" s="603">
        <v>63.65</v>
      </c>
      <c r="EE160" s="603">
        <v>61.32</v>
      </c>
      <c r="EF160" s="603">
        <v>61.32</v>
      </c>
      <c r="EG160" s="603">
        <v>61.32</v>
      </c>
      <c r="EH160" s="603">
        <v>62.13</v>
      </c>
      <c r="EI160" s="603">
        <v>62.13</v>
      </c>
      <c r="EJ160" s="603">
        <v>175.7</v>
      </c>
      <c r="EK160" s="603">
        <v>175.7</v>
      </c>
      <c r="EL160" s="603">
        <v>175.7</v>
      </c>
      <c r="EM160" s="603">
        <v>180.17</v>
      </c>
      <c r="EN160" s="603">
        <v>175.91</v>
      </c>
      <c r="EO160" s="603">
        <v>175.91</v>
      </c>
      <c r="EP160" s="603">
        <v>176.06</v>
      </c>
      <c r="EQ160" s="603">
        <v>176.06</v>
      </c>
      <c r="ER160" s="603">
        <v>55.09</v>
      </c>
      <c r="ES160" s="603">
        <v>55.62</v>
      </c>
      <c r="ET160" s="603">
        <v>55.15</v>
      </c>
      <c r="EU160" s="603">
        <v>55.15</v>
      </c>
      <c r="EV160" s="603">
        <v>55.15</v>
      </c>
      <c r="EW160" s="603">
        <v>55.15</v>
      </c>
      <c r="EX160" s="603">
        <v>55.15</v>
      </c>
      <c r="EY160" s="603">
        <v>46.48</v>
      </c>
      <c r="EZ160" s="603">
        <v>144.16</v>
      </c>
      <c r="FA160" s="603">
        <v>144.16</v>
      </c>
      <c r="FB160" s="603">
        <v>144.16</v>
      </c>
      <c r="FC160" s="603">
        <v>144.16</v>
      </c>
      <c r="FD160" s="603">
        <v>30.77</v>
      </c>
      <c r="FE160" s="603">
        <v>30.77</v>
      </c>
      <c r="FF160" s="603">
        <v>30.77</v>
      </c>
      <c r="FG160" s="603">
        <v>30.77</v>
      </c>
      <c r="FH160" s="603">
        <v>30.77</v>
      </c>
      <c r="FI160" s="603">
        <v>30.77</v>
      </c>
      <c r="FJ160" s="603">
        <v>24.78</v>
      </c>
      <c r="FK160" s="603">
        <v>24.78</v>
      </c>
      <c r="FL160" s="593">
        <v>24.78</v>
      </c>
      <c r="FM160" s="593">
        <v>24.78</v>
      </c>
      <c r="FN160" s="593">
        <v>25.78</v>
      </c>
      <c r="FO160" s="593">
        <v>25.78</v>
      </c>
      <c r="FP160" s="593">
        <v>38.590000000000003</v>
      </c>
      <c r="FQ160" s="593">
        <v>38.590000000000003</v>
      </c>
      <c r="FR160" s="593">
        <v>38.590000000000003</v>
      </c>
      <c r="FS160" s="593">
        <v>38.590000000000003</v>
      </c>
      <c r="FT160" s="593">
        <v>150.88</v>
      </c>
      <c r="FU160" s="593">
        <v>150.88</v>
      </c>
      <c r="FV160" s="593">
        <v>150.88</v>
      </c>
      <c r="FW160" s="593">
        <v>150.88</v>
      </c>
      <c r="FX160" s="593">
        <v>150.88</v>
      </c>
      <c r="FY160" s="593">
        <v>150.88</v>
      </c>
      <c r="FZ160" s="593">
        <v>150.88</v>
      </c>
      <c r="GA160" s="593">
        <v>150.88</v>
      </c>
      <c r="GB160" s="593">
        <v>75.959999999999994</v>
      </c>
      <c r="GC160" s="593">
        <v>75.959999999999994</v>
      </c>
      <c r="GD160" s="593">
        <v>18.420000000000002</v>
      </c>
      <c r="GE160" s="593">
        <v>18.82</v>
      </c>
      <c r="GF160" s="593">
        <v>22.71</v>
      </c>
      <c r="GG160" s="593">
        <v>22.71</v>
      </c>
      <c r="GH160" s="593">
        <v>18.47</v>
      </c>
      <c r="GI160" s="593">
        <v>18.47</v>
      </c>
      <c r="GJ160" s="593">
        <v>18.32</v>
      </c>
      <c r="GK160" s="593">
        <v>18.32</v>
      </c>
      <c r="GL160" s="593">
        <v>18.32</v>
      </c>
      <c r="GM160" s="593">
        <v>18.32</v>
      </c>
      <c r="GN160" s="593">
        <v>7.92</v>
      </c>
      <c r="GO160" s="593">
        <v>7.92</v>
      </c>
      <c r="GP160" s="593">
        <v>6.08</v>
      </c>
      <c r="GQ160" s="593">
        <v>5.91</v>
      </c>
      <c r="GZ160" s="593">
        <v>46.53</v>
      </c>
      <c r="HA160" s="593">
        <v>46.53</v>
      </c>
      <c r="HB160" s="593">
        <v>141.94</v>
      </c>
      <c r="HC160" s="593">
        <v>141.94</v>
      </c>
      <c r="HD160" s="593">
        <v>141.94</v>
      </c>
      <c r="HE160" s="593">
        <v>141.94</v>
      </c>
      <c r="HF160" s="593">
        <v>176.11</v>
      </c>
      <c r="HG160" s="593">
        <v>176.11</v>
      </c>
      <c r="HH160" s="593">
        <v>176.11</v>
      </c>
      <c r="HI160" s="593">
        <v>176.11</v>
      </c>
      <c r="HJ160" s="593">
        <v>176.11</v>
      </c>
      <c r="HK160" s="593">
        <v>176.11</v>
      </c>
      <c r="HL160" s="593">
        <v>222.04</v>
      </c>
      <c r="HM160" s="593">
        <v>222.04</v>
      </c>
      <c r="HN160" s="593">
        <v>194.66</v>
      </c>
      <c r="HO160" s="593">
        <v>194.66</v>
      </c>
      <c r="HP160" s="593">
        <v>194.66</v>
      </c>
      <c r="HQ160" s="593">
        <v>194.66</v>
      </c>
      <c r="HR160" s="593">
        <v>201.96</v>
      </c>
      <c r="HS160" s="593">
        <v>201.96</v>
      </c>
      <c r="HT160" s="593">
        <v>201.96</v>
      </c>
      <c r="HU160" s="593">
        <v>201.96</v>
      </c>
      <c r="HX160" s="593">
        <v>42.26</v>
      </c>
      <c r="HY160" s="593">
        <v>42.26</v>
      </c>
      <c r="HZ160" s="593">
        <v>135.38</v>
      </c>
      <c r="IA160" s="593">
        <v>135.38</v>
      </c>
      <c r="IB160" s="593">
        <v>136.94</v>
      </c>
      <c r="IC160" s="593">
        <v>136.94</v>
      </c>
      <c r="ID160" s="593">
        <v>172.93</v>
      </c>
      <c r="IE160" s="593">
        <v>172.93</v>
      </c>
      <c r="IJ160" s="593">
        <v>107.02</v>
      </c>
      <c r="IK160" s="593">
        <v>107.02</v>
      </c>
      <c r="IL160" s="593">
        <v>219.49</v>
      </c>
      <c r="IM160" s="593">
        <v>219.49</v>
      </c>
      <c r="IN160" s="593">
        <v>271.41000000000003</v>
      </c>
      <c r="IO160" s="593">
        <v>271.41000000000003</v>
      </c>
      <c r="IP160" s="593">
        <v>271.41000000000003</v>
      </c>
      <c r="IQ160" s="593">
        <v>271.41000000000003</v>
      </c>
      <c r="IV160" s="593">
        <v>107.02</v>
      </c>
      <c r="IW160" s="593">
        <v>107.02</v>
      </c>
      <c r="IX160" s="593">
        <v>219.49</v>
      </c>
      <c r="IY160" s="593">
        <v>219.49</v>
      </c>
      <c r="IZ160" s="593">
        <v>271.41000000000003</v>
      </c>
      <c r="JA160" s="593">
        <v>271.41000000000003</v>
      </c>
      <c r="JB160" s="593">
        <v>271.41000000000003</v>
      </c>
      <c r="JC160" s="593">
        <v>271.41000000000003</v>
      </c>
      <c r="JH160" s="593">
        <v>98.09</v>
      </c>
      <c r="JI160" s="593">
        <v>98.09</v>
      </c>
      <c r="JJ160" s="593">
        <v>210.24</v>
      </c>
      <c r="JK160" s="593">
        <v>210.24</v>
      </c>
      <c r="JL160" s="593">
        <v>210.24</v>
      </c>
      <c r="JM160" s="593">
        <v>210.24</v>
      </c>
      <c r="JN160" s="593">
        <v>260.11</v>
      </c>
      <c r="JO160" s="593">
        <v>260.11</v>
      </c>
      <c r="JP160" s="593">
        <v>260.11</v>
      </c>
      <c r="JQ160" s="593">
        <v>260.11</v>
      </c>
      <c r="JT160" s="593">
        <v>25.92</v>
      </c>
      <c r="JU160" s="593">
        <v>25.92</v>
      </c>
      <c r="JV160" s="593">
        <v>25.92</v>
      </c>
      <c r="JW160" s="593">
        <v>25.92</v>
      </c>
      <c r="JX160" s="593">
        <v>25.92</v>
      </c>
      <c r="JY160" s="593">
        <v>25.92</v>
      </c>
      <c r="KF160" s="593">
        <v>11.58</v>
      </c>
      <c r="KG160" s="593">
        <v>11.58</v>
      </c>
      <c r="KH160" s="593">
        <v>10.65</v>
      </c>
      <c r="KI160" s="593">
        <v>10.65</v>
      </c>
      <c r="KJ160" s="593">
        <v>10.65</v>
      </c>
      <c r="KK160" s="593">
        <v>10.65</v>
      </c>
      <c r="KR160" s="593">
        <v>26.92</v>
      </c>
      <c r="KS160" s="593">
        <v>26.92</v>
      </c>
      <c r="KT160" s="593">
        <v>26.92</v>
      </c>
      <c r="KU160" s="593">
        <v>26.92</v>
      </c>
      <c r="KV160" s="593">
        <v>130.85</v>
      </c>
      <c r="KW160" s="593">
        <v>130.85</v>
      </c>
      <c r="LD160" s="593">
        <v>12.04</v>
      </c>
      <c r="LE160" s="593">
        <v>12.04</v>
      </c>
      <c r="LF160" s="593">
        <v>12.04</v>
      </c>
      <c r="LG160" s="593">
        <v>12.04</v>
      </c>
      <c r="LH160" s="593">
        <v>1.99</v>
      </c>
      <c r="LI160" s="593">
        <v>1.99</v>
      </c>
      <c r="LP160" s="593">
        <v>12.79</v>
      </c>
      <c r="LQ160" s="593">
        <v>12.79</v>
      </c>
      <c r="LR160" s="593">
        <v>12.79</v>
      </c>
      <c r="LS160" s="593">
        <v>12.79</v>
      </c>
      <c r="LT160" s="593">
        <v>9.4600000000000009</v>
      </c>
      <c r="LU160" s="593">
        <v>9.4600000000000009</v>
      </c>
      <c r="MB160" s="593">
        <v>12.43</v>
      </c>
      <c r="MC160" s="593">
        <v>12.67</v>
      </c>
      <c r="MD160" s="593">
        <v>8.9700000000000006</v>
      </c>
      <c r="ME160" s="593">
        <v>8.9700000000000006</v>
      </c>
      <c r="MF160" s="593">
        <v>8.9499999999999993</v>
      </c>
      <c r="MG160" s="593">
        <v>8.9499999999999993</v>
      </c>
      <c r="MH160" s="593">
        <v>9.6999999999999993</v>
      </c>
      <c r="MI160" s="593">
        <v>9.6999999999999993</v>
      </c>
      <c r="MJ160" s="593">
        <v>9.09</v>
      </c>
      <c r="MK160" s="593">
        <v>9.09</v>
      </c>
      <c r="ML160" s="593">
        <v>9.35</v>
      </c>
      <c r="MM160" s="593">
        <v>9.3699999999999992</v>
      </c>
      <c r="MN160" s="593">
        <v>29.27</v>
      </c>
      <c r="MO160" s="593">
        <v>29.27</v>
      </c>
      <c r="MP160" s="593">
        <v>22.59</v>
      </c>
      <c r="MQ160" s="593">
        <v>22.59</v>
      </c>
      <c r="MR160" s="593">
        <v>24.22</v>
      </c>
      <c r="MS160" s="593">
        <v>24.22</v>
      </c>
      <c r="MT160" s="593">
        <v>150.61000000000001</v>
      </c>
      <c r="MU160" s="593">
        <v>150.61000000000001</v>
      </c>
      <c r="MV160" s="593">
        <v>150.61000000000001</v>
      </c>
      <c r="MW160" s="593">
        <v>150.61000000000001</v>
      </c>
      <c r="MX160" s="593">
        <v>150.61000000000001</v>
      </c>
      <c r="MY160" s="593">
        <v>150.61000000000001</v>
      </c>
      <c r="MZ160" s="593">
        <v>47.41</v>
      </c>
      <c r="NA160" s="593">
        <v>47.41</v>
      </c>
      <c r="NB160" s="593">
        <v>192.2</v>
      </c>
      <c r="NC160" s="593">
        <v>192.2</v>
      </c>
      <c r="ND160" s="593">
        <v>187.42</v>
      </c>
      <c r="NE160" s="593">
        <v>187.42</v>
      </c>
      <c r="NF160" s="604">
        <f t="shared" si="16"/>
        <v>189.81</v>
      </c>
      <c r="NG160" s="604">
        <f t="shared" si="16"/>
        <v>189.81</v>
      </c>
      <c r="NH160" s="593">
        <v>192.31</v>
      </c>
      <c r="NI160" s="593">
        <v>192.31</v>
      </c>
      <c r="NL160" s="593">
        <v>40.700000000000003</v>
      </c>
      <c r="NM160" s="593">
        <v>40.700000000000003</v>
      </c>
      <c r="NN160" s="593">
        <v>161.16999999999999</v>
      </c>
      <c r="NO160" s="593">
        <v>161.16999999999999</v>
      </c>
      <c r="NP160" s="593">
        <v>161.16999999999999</v>
      </c>
      <c r="NQ160" s="593">
        <v>164.38</v>
      </c>
      <c r="NR160" s="593">
        <v>160.34</v>
      </c>
      <c r="NS160" s="593">
        <v>160.34</v>
      </c>
      <c r="NT160" s="593">
        <v>161.72</v>
      </c>
      <c r="NU160" s="593">
        <v>161.72</v>
      </c>
      <c r="NX160" s="593">
        <v>91.87</v>
      </c>
      <c r="NY160" s="593">
        <v>91.87</v>
      </c>
      <c r="NZ160" s="593">
        <v>179.25</v>
      </c>
      <c r="OA160" s="593">
        <v>179.25</v>
      </c>
      <c r="OB160" s="593">
        <v>179.25</v>
      </c>
      <c r="OC160" s="593">
        <v>179.25</v>
      </c>
      <c r="OD160" s="593">
        <v>180.13</v>
      </c>
      <c r="OE160" s="593">
        <v>180.13</v>
      </c>
      <c r="OJ160" s="593">
        <v>65.08</v>
      </c>
      <c r="OK160" s="593">
        <v>65.08</v>
      </c>
      <c r="OL160" s="593">
        <v>148.59</v>
      </c>
      <c r="OM160" s="593">
        <v>148.59</v>
      </c>
      <c r="ON160" s="593">
        <v>148.59</v>
      </c>
      <c r="OO160" s="593">
        <v>148.59</v>
      </c>
      <c r="OP160" s="593">
        <v>137.68</v>
      </c>
      <c r="OQ160" s="593">
        <v>137.68</v>
      </c>
      <c r="OR160" s="593">
        <v>170.48</v>
      </c>
      <c r="OS160" s="593">
        <v>170.48</v>
      </c>
      <c r="OV160" s="593">
        <v>30.58</v>
      </c>
      <c r="OW160" s="593">
        <v>30.58</v>
      </c>
      <c r="OX160" s="593">
        <v>23.96</v>
      </c>
      <c r="OY160" s="593">
        <v>23.96</v>
      </c>
      <c r="OZ160" s="593">
        <v>23.44</v>
      </c>
      <c r="PA160" s="593">
        <v>23.44</v>
      </c>
      <c r="PB160" s="593">
        <v>23.05</v>
      </c>
      <c r="PC160" s="593">
        <v>23.05</v>
      </c>
      <c r="PD160" s="593">
        <v>149.88</v>
      </c>
      <c r="PE160" s="593">
        <v>149.88</v>
      </c>
      <c r="PH160" s="593">
        <v>34.83</v>
      </c>
      <c r="PI160" s="593">
        <v>34.83</v>
      </c>
      <c r="PJ160" s="593">
        <v>27.93</v>
      </c>
      <c r="PK160" s="593">
        <v>27.93</v>
      </c>
      <c r="PL160" s="593">
        <v>27.93</v>
      </c>
      <c r="PM160" s="593">
        <v>26.86</v>
      </c>
      <c r="PN160" s="593">
        <v>26.86</v>
      </c>
      <c r="PO160" s="593">
        <v>27.41</v>
      </c>
      <c r="PP160" s="593">
        <v>160.08000000000001</v>
      </c>
      <c r="PQ160" s="593">
        <v>160.08000000000001</v>
      </c>
      <c r="PT160" s="593">
        <v>24.28</v>
      </c>
      <c r="PU160" s="593">
        <v>24.28</v>
      </c>
      <c r="PV160" s="593">
        <v>16.25</v>
      </c>
      <c r="PW160" s="593">
        <v>16.25</v>
      </c>
      <c r="PX160" s="593">
        <v>17.2</v>
      </c>
      <c r="PY160" s="593">
        <v>17.2</v>
      </c>
      <c r="PZ160" s="593">
        <v>17.2</v>
      </c>
      <c r="QA160" s="593">
        <v>17.2</v>
      </c>
      <c r="QB160" s="593">
        <v>17.2</v>
      </c>
      <c r="QC160" s="593">
        <v>17.2</v>
      </c>
      <c r="QD160" s="593">
        <v>17.239999999999998</v>
      </c>
      <c r="QE160" s="593">
        <v>17.649999999999999</v>
      </c>
      <c r="QF160" s="593">
        <v>7.05</v>
      </c>
      <c r="QG160" s="593">
        <v>7.05</v>
      </c>
      <c r="QH160" s="593">
        <v>4.63</v>
      </c>
      <c r="QI160" s="593">
        <v>4.63</v>
      </c>
      <c r="QJ160" s="593">
        <v>4.88</v>
      </c>
      <c r="QK160" s="593">
        <v>4.88</v>
      </c>
      <c r="QL160" s="593">
        <v>4.88</v>
      </c>
      <c r="QM160" s="593">
        <v>4.88</v>
      </c>
      <c r="QN160" s="593">
        <v>4.88</v>
      </c>
      <c r="QO160" s="593">
        <v>4.88</v>
      </c>
      <c r="QP160" s="593">
        <v>4.93</v>
      </c>
      <c r="QQ160" s="593">
        <v>4.93</v>
      </c>
      <c r="QR160" s="593">
        <v>8.2899999999999991</v>
      </c>
      <c r="QS160" s="593">
        <v>8.2899999999999991</v>
      </c>
      <c r="QT160" s="593">
        <v>5.43</v>
      </c>
      <c r="QU160" s="593">
        <v>5.43</v>
      </c>
      <c r="QV160" s="593">
        <v>5.74</v>
      </c>
      <c r="QW160" s="593">
        <v>5.74</v>
      </c>
      <c r="QX160" s="593">
        <v>5.74</v>
      </c>
      <c r="QY160" s="593">
        <v>5.74</v>
      </c>
      <c r="QZ160" s="593">
        <v>5.74</v>
      </c>
      <c r="RA160" s="593">
        <v>5.74</v>
      </c>
      <c r="RB160" s="593">
        <v>5.79</v>
      </c>
      <c r="RC160" s="593">
        <v>5.79</v>
      </c>
      <c r="RD160" s="593">
        <v>12.96</v>
      </c>
      <c r="RE160" s="593">
        <v>12.96</v>
      </c>
      <c r="RF160" s="593">
        <v>8.52</v>
      </c>
      <c r="RG160" s="593">
        <v>8.52</v>
      </c>
      <c r="RH160" s="593">
        <v>9.01</v>
      </c>
      <c r="RI160" s="593">
        <v>9.01</v>
      </c>
      <c r="RJ160" s="593">
        <v>9.01</v>
      </c>
      <c r="RK160" s="593">
        <v>9.01</v>
      </c>
      <c r="RL160" s="593">
        <v>9.01</v>
      </c>
      <c r="RM160" s="593">
        <v>9.01</v>
      </c>
      <c r="RN160" s="593">
        <v>9.07</v>
      </c>
      <c r="RO160" s="593">
        <v>9.2899999999999991</v>
      </c>
      <c r="RP160" s="593">
        <v>34.03</v>
      </c>
      <c r="RQ160" s="593">
        <v>34.03</v>
      </c>
      <c r="RR160" s="593">
        <v>23.19</v>
      </c>
      <c r="RS160" s="593">
        <v>23.19</v>
      </c>
      <c r="RT160" s="593">
        <v>24.57</v>
      </c>
      <c r="RU160" s="593">
        <v>24.57</v>
      </c>
      <c r="RV160" s="593">
        <v>24.57</v>
      </c>
      <c r="RW160" s="593">
        <v>24.57</v>
      </c>
      <c r="RX160" s="593">
        <v>24.57</v>
      </c>
      <c r="RY160" s="593">
        <v>24.57</v>
      </c>
      <c r="RZ160" s="593">
        <v>24.54</v>
      </c>
      <c r="SA160" s="593">
        <v>24.54</v>
      </c>
      <c r="SB160" s="593">
        <v>17.940000000000001</v>
      </c>
      <c r="SC160" s="593">
        <v>17.940000000000001</v>
      </c>
      <c r="SD160" s="593">
        <v>11.87</v>
      </c>
      <c r="SE160" s="593">
        <v>11.87</v>
      </c>
      <c r="SF160" s="593">
        <v>12.57</v>
      </c>
      <c r="SG160" s="593">
        <v>12.57</v>
      </c>
      <c r="SH160" s="593">
        <v>12.57</v>
      </c>
      <c r="SI160" s="593">
        <v>12.57</v>
      </c>
      <c r="SJ160" s="593">
        <v>12.57</v>
      </c>
      <c r="SK160" s="593">
        <v>12.57</v>
      </c>
      <c r="SL160" s="593">
        <v>12.63</v>
      </c>
      <c r="SM160" s="593">
        <v>12.63</v>
      </c>
      <c r="SN160" s="593">
        <v>15.11</v>
      </c>
      <c r="SO160" s="593">
        <v>15.1</v>
      </c>
      <c r="SZ160" s="593">
        <v>16.54</v>
      </c>
      <c r="TA160" s="593">
        <v>16.54</v>
      </c>
      <c r="TX160" s="593">
        <v>10.57</v>
      </c>
      <c r="TY160" s="600">
        <v>10.57</v>
      </c>
    </row>
    <row r="161" spans="1:545" s="593" customFormat="1" x14ac:dyDescent="0.15">
      <c r="A161" s="602">
        <v>45</v>
      </c>
      <c r="B161" s="603">
        <v>38.82</v>
      </c>
      <c r="C161" s="603">
        <v>38.82</v>
      </c>
      <c r="D161" s="603">
        <v>39.24</v>
      </c>
      <c r="E161" s="603">
        <v>39.24</v>
      </c>
      <c r="F161" s="603">
        <v>145.02000000000001</v>
      </c>
      <c r="G161" s="603">
        <v>145.02000000000001</v>
      </c>
      <c r="H161" s="603">
        <v>134.99</v>
      </c>
      <c r="I161" s="603">
        <v>134.99</v>
      </c>
      <c r="J161" s="603">
        <v>143.99</v>
      </c>
      <c r="K161" s="603">
        <v>143.99</v>
      </c>
      <c r="L161" s="603"/>
      <c r="M161" s="603"/>
      <c r="N161" s="603"/>
      <c r="O161" s="603"/>
      <c r="P161" s="603"/>
      <c r="Q161" s="603"/>
      <c r="R161" s="603"/>
      <c r="S161" s="603"/>
      <c r="T161" s="603"/>
      <c r="U161" s="603"/>
      <c r="V161" s="603"/>
      <c r="W161" s="603"/>
      <c r="X161" s="603"/>
      <c r="Y161" s="603"/>
      <c r="Z161" s="603">
        <v>7.81</v>
      </c>
      <c r="AA161" s="603"/>
      <c r="AB161" s="603"/>
      <c r="AC161" s="603"/>
      <c r="AD161" s="603"/>
      <c r="AE161" s="603"/>
      <c r="AF161" s="603"/>
      <c r="AG161" s="603"/>
      <c r="AH161" s="603"/>
      <c r="AI161" s="603"/>
      <c r="AJ161" s="603"/>
      <c r="AK161" s="603"/>
      <c r="AL161" s="603">
        <v>18.13</v>
      </c>
      <c r="AM161" s="603">
        <v>18.12</v>
      </c>
      <c r="AN161" s="603"/>
      <c r="AO161" s="603"/>
      <c r="AP161" s="603"/>
      <c r="AQ161" s="603"/>
      <c r="AR161" s="603"/>
      <c r="AS161" s="603"/>
      <c r="AT161" s="603"/>
      <c r="AU161" s="603"/>
      <c r="AV161" s="603"/>
      <c r="AW161" s="603"/>
      <c r="AX161" s="603">
        <v>20.66</v>
      </c>
      <c r="AY161" s="603">
        <v>20.66</v>
      </c>
      <c r="AZ161" s="603"/>
      <c r="BA161" s="603"/>
      <c r="BB161" s="603"/>
      <c r="BC161" s="603"/>
      <c r="BD161" s="603"/>
      <c r="BE161" s="603"/>
      <c r="BF161" s="603"/>
      <c r="BG161" s="603"/>
      <c r="BH161" s="603"/>
      <c r="BI161" s="603"/>
      <c r="BJ161" s="603">
        <v>11.17</v>
      </c>
      <c r="BK161" s="603"/>
      <c r="BL161" s="603"/>
      <c r="BM161" s="603"/>
      <c r="BN161" s="603"/>
      <c r="BO161" s="603"/>
      <c r="BP161" s="603"/>
      <c r="BQ161" s="603"/>
      <c r="BR161" s="603"/>
      <c r="BS161" s="603"/>
      <c r="BT161" s="603"/>
      <c r="BU161" s="603"/>
      <c r="BV161" s="603">
        <v>3.15</v>
      </c>
      <c r="BW161" s="603"/>
      <c r="BX161" s="603"/>
      <c r="BY161" s="603"/>
      <c r="BZ161" s="603"/>
      <c r="CA161" s="603"/>
      <c r="CB161" s="603"/>
      <c r="CC161" s="603"/>
      <c r="CD161" s="603"/>
      <c r="CE161" s="603"/>
      <c r="CF161" s="603"/>
      <c r="CG161" s="603"/>
      <c r="CH161" s="603">
        <v>9.93</v>
      </c>
      <c r="CI161" s="603">
        <v>9.93</v>
      </c>
      <c r="CJ161" s="603"/>
      <c r="CK161" s="603"/>
      <c r="CL161" s="603"/>
      <c r="CM161" s="603"/>
      <c r="CN161" s="603"/>
      <c r="CO161" s="603"/>
      <c r="CP161" s="603"/>
      <c r="CQ161" s="603"/>
      <c r="CR161" s="603"/>
      <c r="CS161" s="603"/>
      <c r="CT161" s="603"/>
      <c r="CU161" s="603"/>
      <c r="CV161" s="603"/>
      <c r="CW161" s="603"/>
      <c r="CX161" s="603"/>
      <c r="CY161" s="603"/>
      <c r="CZ161" s="603"/>
      <c r="DA161" s="603"/>
      <c r="DB161" s="603"/>
      <c r="DC161" s="603"/>
      <c r="DD161" s="603"/>
      <c r="DE161" s="603"/>
      <c r="DF161" s="603">
        <v>121.41</v>
      </c>
      <c r="DG161" s="603">
        <v>121.41</v>
      </c>
      <c r="DH161" s="603">
        <v>121.6</v>
      </c>
      <c r="DI161" s="603">
        <v>121.42</v>
      </c>
      <c r="DJ161" s="603">
        <v>208.8</v>
      </c>
      <c r="DK161" s="603">
        <v>208.8</v>
      </c>
      <c r="DL161" s="603">
        <v>201.54</v>
      </c>
      <c r="DM161" s="603">
        <v>201.54</v>
      </c>
      <c r="DN161" s="603">
        <v>208.8</v>
      </c>
      <c r="DO161" s="603">
        <v>208.8</v>
      </c>
      <c r="DP161" s="603">
        <v>201.54</v>
      </c>
      <c r="DQ161" s="603">
        <v>208.8</v>
      </c>
      <c r="DR161" s="603">
        <v>208.8</v>
      </c>
      <c r="DS161" s="603">
        <v>208.8</v>
      </c>
      <c r="DT161" s="603">
        <v>201.54</v>
      </c>
      <c r="DU161" s="603">
        <v>201.54</v>
      </c>
      <c r="DV161" s="603">
        <v>226.41</v>
      </c>
      <c r="DW161" s="603">
        <v>219.95</v>
      </c>
      <c r="DX161" s="603">
        <v>226.41</v>
      </c>
      <c r="DY161" s="603">
        <v>226.41</v>
      </c>
      <c r="DZ161" s="603">
        <v>219.95</v>
      </c>
      <c r="EA161" s="603">
        <v>219.95</v>
      </c>
      <c r="EB161" s="603">
        <v>220.97</v>
      </c>
      <c r="EC161" s="603">
        <v>220.97</v>
      </c>
      <c r="ED161" s="603">
        <v>64.239999999999995</v>
      </c>
      <c r="EE161" s="603">
        <v>61.89</v>
      </c>
      <c r="EF161" s="603">
        <v>61.89</v>
      </c>
      <c r="EG161" s="603">
        <v>61.89</v>
      </c>
      <c r="EH161" s="603">
        <v>62.68</v>
      </c>
      <c r="EI161" s="603">
        <v>62.68</v>
      </c>
      <c r="EJ161" s="603">
        <v>177.78</v>
      </c>
      <c r="EK161" s="603">
        <v>177.78</v>
      </c>
      <c r="EL161" s="603">
        <v>177.78</v>
      </c>
      <c r="EM161" s="603">
        <v>182.28</v>
      </c>
      <c r="EN161" s="603">
        <v>178</v>
      </c>
      <c r="EO161" s="603">
        <v>178</v>
      </c>
      <c r="EP161" s="603">
        <v>178.16</v>
      </c>
      <c r="EQ161" s="603">
        <v>178.16</v>
      </c>
      <c r="ER161" s="603">
        <v>55.6</v>
      </c>
      <c r="ES161" s="603">
        <v>56.12</v>
      </c>
      <c r="ET161" s="603">
        <v>55.66</v>
      </c>
      <c r="EU161" s="603">
        <v>55.66</v>
      </c>
      <c r="EV161" s="603">
        <v>55.66</v>
      </c>
      <c r="EW161" s="603">
        <v>55.66</v>
      </c>
      <c r="EX161" s="603">
        <v>55.66</v>
      </c>
      <c r="EY161" s="603">
        <v>47.08</v>
      </c>
      <c r="EZ161" s="603">
        <v>146.04</v>
      </c>
      <c r="FA161" s="603">
        <v>146.04</v>
      </c>
      <c r="FB161" s="603">
        <v>146.04</v>
      </c>
      <c r="FC161" s="603">
        <v>146.04</v>
      </c>
      <c r="FD161" s="603">
        <v>31.06</v>
      </c>
      <c r="FE161" s="603">
        <v>31.06</v>
      </c>
      <c r="FF161" s="603">
        <v>31.06</v>
      </c>
      <c r="FG161" s="603">
        <v>31.06</v>
      </c>
      <c r="FH161" s="603">
        <v>31.06</v>
      </c>
      <c r="FI161" s="603">
        <v>31.06</v>
      </c>
      <c r="FJ161" s="603">
        <v>25.12</v>
      </c>
      <c r="FK161" s="603">
        <v>25.12</v>
      </c>
      <c r="FL161" s="593">
        <v>25.13</v>
      </c>
      <c r="FM161" s="593">
        <v>25.13</v>
      </c>
      <c r="FN161" s="593">
        <v>26.1</v>
      </c>
      <c r="FO161" s="593">
        <v>26.1</v>
      </c>
      <c r="FP161" s="593">
        <v>38.950000000000003</v>
      </c>
      <c r="FQ161" s="593">
        <v>38.950000000000003</v>
      </c>
      <c r="FR161" s="593">
        <v>38.950000000000003</v>
      </c>
      <c r="FS161" s="593">
        <v>38.950000000000003</v>
      </c>
      <c r="FT161" s="593">
        <v>152.74</v>
      </c>
      <c r="FU161" s="593">
        <v>152.74</v>
      </c>
      <c r="FV161" s="593">
        <v>152.74</v>
      </c>
      <c r="FW161" s="593">
        <v>152.74</v>
      </c>
      <c r="FX161" s="593">
        <v>152.74</v>
      </c>
      <c r="FY161" s="593">
        <v>152.74</v>
      </c>
      <c r="FZ161" s="593">
        <v>152.74</v>
      </c>
      <c r="GA161" s="593">
        <v>152.74</v>
      </c>
      <c r="GB161" s="593">
        <v>76.89</v>
      </c>
      <c r="GC161" s="593">
        <v>76.89</v>
      </c>
      <c r="GD161" s="593">
        <v>18.690000000000001</v>
      </c>
      <c r="GE161" s="593">
        <v>19.079999999999998</v>
      </c>
      <c r="GF161" s="593">
        <v>22.93</v>
      </c>
      <c r="GG161" s="593">
        <v>22.93</v>
      </c>
      <c r="GH161" s="593">
        <v>18.739999999999998</v>
      </c>
      <c r="GI161" s="593">
        <v>18.739999999999998</v>
      </c>
      <c r="GJ161" s="593">
        <v>18.59</v>
      </c>
      <c r="GK161" s="593">
        <v>18.59</v>
      </c>
      <c r="GL161" s="593">
        <v>18.59</v>
      </c>
      <c r="GM161" s="593">
        <v>18.59</v>
      </c>
      <c r="GN161" s="593">
        <v>7.99</v>
      </c>
      <c r="GO161" s="593">
        <v>7.99</v>
      </c>
      <c r="GP161" s="593">
        <v>6.17</v>
      </c>
      <c r="GQ161" s="593">
        <v>6</v>
      </c>
      <c r="GZ161" s="593">
        <v>46.96</v>
      </c>
      <c r="HA161" s="593">
        <v>46.96</v>
      </c>
      <c r="HB161" s="593">
        <v>143.46</v>
      </c>
      <c r="HC161" s="593">
        <v>143.46</v>
      </c>
      <c r="HD161" s="593">
        <v>143.46</v>
      </c>
      <c r="HE161" s="593">
        <v>143.46</v>
      </c>
      <c r="HF161" s="593">
        <v>178.38</v>
      </c>
      <c r="HG161" s="593">
        <v>178.38</v>
      </c>
      <c r="HH161" s="593">
        <v>178.38</v>
      </c>
      <c r="HI161" s="593">
        <v>178.38</v>
      </c>
      <c r="HJ161" s="593">
        <v>178.38</v>
      </c>
      <c r="HK161" s="593">
        <v>178.38</v>
      </c>
      <c r="HL161" s="593">
        <v>224.79</v>
      </c>
      <c r="HM161" s="593">
        <v>224.79</v>
      </c>
      <c r="HN161" s="593">
        <v>197.24</v>
      </c>
      <c r="HO161" s="593">
        <v>197.24</v>
      </c>
      <c r="HP161" s="593">
        <v>197.24</v>
      </c>
      <c r="HQ161" s="593">
        <v>197.24</v>
      </c>
      <c r="HR161" s="593">
        <v>204.45</v>
      </c>
      <c r="HS161" s="593">
        <v>204.45</v>
      </c>
      <c r="HT161" s="593">
        <v>204.45</v>
      </c>
      <c r="HU161" s="593">
        <v>204.45</v>
      </c>
      <c r="HX161" s="593">
        <v>42.66</v>
      </c>
      <c r="HY161" s="593">
        <v>42.66</v>
      </c>
      <c r="HZ161" s="593">
        <v>136.87</v>
      </c>
      <c r="IA161" s="593">
        <v>136.87</v>
      </c>
      <c r="IB161" s="593">
        <v>138.47</v>
      </c>
      <c r="IC161" s="593">
        <v>138.47</v>
      </c>
      <c r="ID161" s="593">
        <v>175.2</v>
      </c>
      <c r="IE161" s="593">
        <v>175.2</v>
      </c>
      <c r="IJ161" s="593">
        <v>107.9</v>
      </c>
      <c r="IK161" s="593">
        <v>107.9</v>
      </c>
      <c r="IL161" s="593">
        <v>221.16</v>
      </c>
      <c r="IM161" s="593">
        <v>221.16</v>
      </c>
      <c r="IN161" s="593">
        <v>274.05</v>
      </c>
      <c r="IO161" s="593">
        <v>274.05</v>
      </c>
      <c r="IP161" s="593">
        <v>274.05</v>
      </c>
      <c r="IQ161" s="593">
        <v>274.05</v>
      </c>
      <c r="IV161" s="593">
        <v>107.9</v>
      </c>
      <c r="IW161" s="593">
        <v>107.9</v>
      </c>
      <c r="IX161" s="593">
        <v>221.16</v>
      </c>
      <c r="IY161" s="593">
        <v>221.16</v>
      </c>
      <c r="IZ161" s="593">
        <v>274.05</v>
      </c>
      <c r="JA161" s="593">
        <v>274.05</v>
      </c>
      <c r="JB161" s="593">
        <v>274.05</v>
      </c>
      <c r="JC161" s="593">
        <v>274.05</v>
      </c>
      <c r="JH161" s="593">
        <v>99.01</v>
      </c>
      <c r="JI161" s="593">
        <v>99.01</v>
      </c>
      <c r="JJ161" s="593">
        <v>211.92</v>
      </c>
      <c r="JK161" s="593">
        <v>211.92</v>
      </c>
      <c r="JL161" s="593">
        <v>211.92</v>
      </c>
      <c r="JM161" s="593">
        <v>211.92</v>
      </c>
      <c r="JN161" s="593">
        <v>262.75</v>
      </c>
      <c r="JO161" s="593">
        <v>262.75</v>
      </c>
      <c r="JP161" s="593">
        <v>262.75</v>
      </c>
      <c r="JQ161" s="593">
        <v>262.75</v>
      </c>
      <c r="JT161" s="593">
        <v>26.16</v>
      </c>
      <c r="JU161" s="593">
        <v>26.16</v>
      </c>
      <c r="JV161" s="593">
        <v>26.16</v>
      </c>
      <c r="JW161" s="593">
        <v>26.16</v>
      </c>
      <c r="JX161" s="593">
        <v>26.16</v>
      </c>
      <c r="JY161" s="593">
        <v>26.16</v>
      </c>
      <c r="KF161" s="593">
        <v>11.69</v>
      </c>
      <c r="KG161" s="593">
        <v>11.69</v>
      </c>
      <c r="KH161" s="593">
        <v>10.77</v>
      </c>
      <c r="KI161" s="593">
        <v>10.77</v>
      </c>
      <c r="KJ161" s="593">
        <v>10.77</v>
      </c>
      <c r="KK161" s="593">
        <v>10.77</v>
      </c>
      <c r="KR161" s="593">
        <v>27.17</v>
      </c>
      <c r="KS161" s="593">
        <v>27.17</v>
      </c>
      <c r="KT161" s="593">
        <v>27.17</v>
      </c>
      <c r="KU161" s="593">
        <v>27.17</v>
      </c>
      <c r="KV161" s="593">
        <v>132.66999999999999</v>
      </c>
      <c r="KW161" s="593">
        <v>132.66999999999999</v>
      </c>
      <c r="LD161" s="593">
        <v>12.2</v>
      </c>
      <c r="LE161" s="593">
        <v>12.2</v>
      </c>
      <c r="LF161" s="593">
        <v>12.2</v>
      </c>
      <c r="LG161" s="593">
        <v>12.2</v>
      </c>
      <c r="LH161" s="593">
        <v>2.0099999999999998</v>
      </c>
      <c r="LI161" s="593">
        <v>2.0099999999999998</v>
      </c>
      <c r="LP161" s="593">
        <v>12.91</v>
      </c>
      <c r="LQ161" s="593">
        <v>12.91</v>
      </c>
      <c r="LR161" s="593">
        <v>12.91</v>
      </c>
      <c r="LS161" s="593">
        <v>12.91</v>
      </c>
      <c r="LT161" s="593">
        <v>9.6</v>
      </c>
      <c r="LU161" s="593">
        <v>9.6</v>
      </c>
      <c r="MB161" s="593">
        <v>12.55</v>
      </c>
      <c r="MC161" s="593">
        <v>12.78</v>
      </c>
      <c r="MD161" s="593">
        <v>9.11</v>
      </c>
      <c r="ME161" s="593">
        <v>9.11</v>
      </c>
      <c r="MF161" s="593">
        <v>9.08</v>
      </c>
      <c r="MG161" s="593">
        <v>9.08</v>
      </c>
      <c r="MH161" s="593">
        <v>9.83</v>
      </c>
      <c r="MI161" s="593">
        <v>9.83</v>
      </c>
      <c r="MJ161" s="593">
        <v>9.2200000000000006</v>
      </c>
      <c r="MK161" s="593">
        <v>9.2200000000000006</v>
      </c>
      <c r="ML161" s="593">
        <v>9.49</v>
      </c>
      <c r="MM161" s="593">
        <v>9.5</v>
      </c>
      <c r="MN161" s="593">
        <v>29.54</v>
      </c>
      <c r="MO161" s="593">
        <v>29.54</v>
      </c>
      <c r="MP161" s="593">
        <v>22.92</v>
      </c>
      <c r="MQ161" s="593">
        <v>22.92</v>
      </c>
      <c r="MR161" s="593">
        <v>24.53</v>
      </c>
      <c r="MS161" s="593">
        <v>24.53</v>
      </c>
      <c r="MT161" s="593">
        <v>152.68</v>
      </c>
      <c r="MU161" s="593">
        <v>152.68</v>
      </c>
      <c r="MV161" s="593">
        <v>152.68</v>
      </c>
      <c r="MW161" s="593">
        <v>152.68</v>
      </c>
      <c r="MX161" s="593">
        <v>152.68</v>
      </c>
      <c r="MY161" s="593">
        <v>152.68</v>
      </c>
      <c r="MZ161" s="593">
        <v>47.85</v>
      </c>
      <c r="NA161" s="593">
        <v>47.85</v>
      </c>
      <c r="NB161" s="593">
        <v>194.73</v>
      </c>
      <c r="NC161" s="593">
        <v>194.73</v>
      </c>
      <c r="ND161" s="593">
        <v>189.92</v>
      </c>
      <c r="NE161" s="593">
        <v>189.92</v>
      </c>
      <c r="NF161" s="604">
        <f t="shared" si="16"/>
        <v>192.32499999999999</v>
      </c>
      <c r="NG161" s="604">
        <f t="shared" si="16"/>
        <v>192.32499999999999</v>
      </c>
      <c r="NH161" s="593">
        <v>194.75</v>
      </c>
      <c r="NI161" s="593">
        <v>194.75</v>
      </c>
      <c r="NL161" s="593">
        <v>41.09</v>
      </c>
      <c r="NM161" s="593">
        <v>41.09</v>
      </c>
      <c r="NN161" s="593">
        <v>163.33000000000001</v>
      </c>
      <c r="NO161" s="593">
        <v>163.33000000000001</v>
      </c>
      <c r="NP161" s="593">
        <v>163.33000000000001</v>
      </c>
      <c r="NQ161" s="593">
        <v>166.44</v>
      </c>
      <c r="NR161" s="593">
        <v>162.52000000000001</v>
      </c>
      <c r="NS161" s="593">
        <v>162.52000000000001</v>
      </c>
      <c r="NT161" s="593">
        <v>163.87</v>
      </c>
      <c r="NU161" s="593">
        <v>163.87</v>
      </c>
      <c r="NX161" s="593">
        <v>92.74</v>
      </c>
      <c r="NY161" s="593">
        <v>92.74</v>
      </c>
      <c r="NZ161" s="593">
        <v>181.22</v>
      </c>
      <c r="OA161" s="593">
        <v>181.22</v>
      </c>
      <c r="OB161" s="593">
        <v>181.22</v>
      </c>
      <c r="OC161" s="593">
        <v>181.22</v>
      </c>
      <c r="OD161" s="593">
        <v>182.08</v>
      </c>
      <c r="OE161" s="593">
        <v>182.08</v>
      </c>
      <c r="OJ161" s="593">
        <v>65.69</v>
      </c>
      <c r="OK161" s="593">
        <v>65.69</v>
      </c>
      <c r="OL161" s="593">
        <v>149.85</v>
      </c>
      <c r="OM161" s="593">
        <v>149.85</v>
      </c>
      <c r="ON161" s="593">
        <v>149.85</v>
      </c>
      <c r="OO161" s="593">
        <v>149.85</v>
      </c>
      <c r="OP161" s="593">
        <v>140.08000000000001</v>
      </c>
      <c r="OQ161" s="593">
        <v>140.08000000000001</v>
      </c>
      <c r="OR161" s="593">
        <v>172.62</v>
      </c>
      <c r="OS161" s="593">
        <v>172.62</v>
      </c>
      <c r="OV161" s="593">
        <v>30.86</v>
      </c>
      <c r="OW161" s="593">
        <v>30.86</v>
      </c>
      <c r="OX161" s="593">
        <v>24.3</v>
      </c>
      <c r="OY161" s="593">
        <v>24.3</v>
      </c>
      <c r="OZ161" s="593">
        <v>23.77</v>
      </c>
      <c r="PA161" s="593">
        <v>23.77</v>
      </c>
      <c r="PB161" s="593">
        <v>23.38</v>
      </c>
      <c r="PC161" s="593">
        <v>23.38</v>
      </c>
      <c r="PD161" s="593">
        <v>151.93</v>
      </c>
      <c r="PE161" s="593">
        <v>151.93</v>
      </c>
      <c r="PH161" s="593">
        <v>35.159999999999997</v>
      </c>
      <c r="PI161" s="593">
        <v>35.159999999999997</v>
      </c>
      <c r="PJ161" s="593">
        <v>28.32</v>
      </c>
      <c r="PK161" s="593">
        <v>28.32</v>
      </c>
      <c r="PL161" s="593">
        <v>28.32</v>
      </c>
      <c r="PM161" s="593">
        <v>27.23</v>
      </c>
      <c r="PN161" s="593">
        <v>27.23</v>
      </c>
      <c r="PO161" s="593">
        <v>27.77</v>
      </c>
      <c r="PP161" s="593">
        <v>162.19</v>
      </c>
      <c r="PQ161" s="593">
        <v>162.19</v>
      </c>
      <c r="PT161" s="593">
        <v>24.51</v>
      </c>
      <c r="PU161" s="593">
        <v>24.51</v>
      </c>
      <c r="PV161" s="593">
        <v>16.52</v>
      </c>
      <c r="PW161" s="593">
        <v>16.52</v>
      </c>
      <c r="PX161" s="593">
        <v>17.47</v>
      </c>
      <c r="PY161" s="593">
        <v>17.47</v>
      </c>
      <c r="PZ161" s="593">
        <v>17.47</v>
      </c>
      <c r="QA161" s="593">
        <v>17.47</v>
      </c>
      <c r="QB161" s="593">
        <v>17.47</v>
      </c>
      <c r="QC161" s="593">
        <v>17.47</v>
      </c>
      <c r="QD161" s="593">
        <v>17.510000000000002</v>
      </c>
      <c r="QE161" s="593">
        <v>17.899999999999999</v>
      </c>
      <c r="QF161" s="593">
        <v>7.11</v>
      </c>
      <c r="QG161" s="593">
        <v>7.11</v>
      </c>
      <c r="QH161" s="593">
        <v>4.71</v>
      </c>
      <c r="QI161" s="593">
        <v>4.71</v>
      </c>
      <c r="QJ161" s="593">
        <v>4.96</v>
      </c>
      <c r="QK161" s="593">
        <v>4.96</v>
      </c>
      <c r="QL161" s="593">
        <v>4.96</v>
      </c>
      <c r="QM161" s="593">
        <v>4.96</v>
      </c>
      <c r="QN161" s="593">
        <v>4.96</v>
      </c>
      <c r="QO161" s="593">
        <v>4.96</v>
      </c>
      <c r="QP161" s="593">
        <v>5.01</v>
      </c>
      <c r="QQ161" s="593">
        <v>5.01</v>
      </c>
      <c r="QR161" s="593">
        <v>8.36</v>
      </c>
      <c r="QS161" s="593">
        <v>8.36</v>
      </c>
      <c r="QT161" s="593">
        <v>5.53</v>
      </c>
      <c r="QU161" s="593">
        <v>5.53</v>
      </c>
      <c r="QV161" s="593">
        <v>5.83</v>
      </c>
      <c r="QW161" s="593">
        <v>5.83</v>
      </c>
      <c r="QX161" s="593">
        <v>5.83</v>
      </c>
      <c r="QY161" s="593">
        <v>5.83</v>
      </c>
      <c r="QZ161" s="593">
        <v>5.83</v>
      </c>
      <c r="RA161" s="593">
        <v>5.83</v>
      </c>
      <c r="RB161" s="593">
        <v>5.88</v>
      </c>
      <c r="RC161" s="593">
        <v>5.88</v>
      </c>
      <c r="RD161" s="593">
        <v>13.08</v>
      </c>
      <c r="RE161" s="593">
        <v>13.08</v>
      </c>
      <c r="RF161" s="593">
        <v>8.66</v>
      </c>
      <c r="RG161" s="593">
        <v>8.66</v>
      </c>
      <c r="RH161" s="593">
        <v>9.15</v>
      </c>
      <c r="RI161" s="593">
        <v>9.15</v>
      </c>
      <c r="RJ161" s="593">
        <v>9.15</v>
      </c>
      <c r="RK161" s="593">
        <v>9.15</v>
      </c>
      <c r="RL161" s="593">
        <v>9.15</v>
      </c>
      <c r="RM161" s="593">
        <v>9.15</v>
      </c>
      <c r="RN161" s="593">
        <v>9.2200000000000006</v>
      </c>
      <c r="RO161" s="593">
        <v>9.42</v>
      </c>
      <c r="RP161" s="593">
        <v>34.35</v>
      </c>
      <c r="RQ161" s="593">
        <v>34.35</v>
      </c>
      <c r="RR161" s="593">
        <v>23.58</v>
      </c>
      <c r="RS161" s="593">
        <v>23.58</v>
      </c>
      <c r="RT161" s="593">
        <v>24.95</v>
      </c>
      <c r="RU161" s="593">
        <v>24.95</v>
      </c>
      <c r="RV161" s="593">
        <v>24.95</v>
      </c>
      <c r="RW161" s="593">
        <v>24.95</v>
      </c>
      <c r="RX161" s="593">
        <v>24.95</v>
      </c>
      <c r="RY161" s="593">
        <v>24.95</v>
      </c>
      <c r="RZ161" s="593">
        <v>24.92</v>
      </c>
      <c r="SA161" s="593">
        <v>24.92</v>
      </c>
      <c r="SB161" s="593">
        <v>18.11</v>
      </c>
      <c r="SC161" s="593">
        <v>18.11</v>
      </c>
      <c r="SD161" s="593">
        <v>12.07</v>
      </c>
      <c r="SE161" s="593">
        <v>12.07</v>
      </c>
      <c r="SF161" s="593">
        <v>12.76</v>
      </c>
      <c r="SG161" s="593">
        <v>12.76</v>
      </c>
      <c r="SH161" s="593">
        <v>12.76</v>
      </c>
      <c r="SI161" s="593">
        <v>12.76</v>
      </c>
      <c r="SJ161" s="593">
        <v>12.76</v>
      </c>
      <c r="SK161" s="593">
        <v>12.76</v>
      </c>
      <c r="SL161" s="593">
        <v>12.83</v>
      </c>
      <c r="SM161" s="593">
        <v>12.83</v>
      </c>
      <c r="SN161" s="593">
        <v>15.25</v>
      </c>
      <c r="SO161" s="593">
        <v>15.24</v>
      </c>
      <c r="SZ161" s="593">
        <v>16.7</v>
      </c>
      <c r="TA161" s="593">
        <v>16.7</v>
      </c>
      <c r="TX161" s="593">
        <v>10.66</v>
      </c>
      <c r="TY161" s="600">
        <v>10.66</v>
      </c>
    </row>
    <row r="162" spans="1:545" s="593" customFormat="1" x14ac:dyDescent="0.15">
      <c r="A162" s="602">
        <v>46</v>
      </c>
      <c r="B162" s="603">
        <v>39.17</v>
      </c>
      <c r="C162" s="603">
        <v>39.17</v>
      </c>
      <c r="D162" s="603">
        <v>39.57</v>
      </c>
      <c r="E162" s="603">
        <v>39.57</v>
      </c>
      <c r="F162" s="603">
        <v>146.6</v>
      </c>
      <c r="G162" s="603">
        <v>146.6</v>
      </c>
      <c r="H162" s="603">
        <v>136.59</v>
      </c>
      <c r="I162" s="603">
        <v>136.59</v>
      </c>
      <c r="J162" s="603">
        <v>145.38999999999999</v>
      </c>
      <c r="K162" s="603">
        <v>145.38999999999999</v>
      </c>
      <c r="L162" s="603"/>
      <c r="M162" s="603"/>
      <c r="N162" s="603"/>
      <c r="O162" s="603"/>
      <c r="P162" s="603"/>
      <c r="Q162" s="603"/>
      <c r="R162" s="603"/>
      <c r="S162" s="603"/>
      <c r="T162" s="603"/>
      <c r="U162" s="603"/>
      <c r="V162" s="603"/>
      <c r="W162" s="603"/>
      <c r="X162" s="603"/>
      <c r="Y162" s="603"/>
      <c r="Z162" s="603">
        <v>7.88</v>
      </c>
      <c r="AA162" s="603"/>
      <c r="AB162" s="603"/>
      <c r="AC162" s="603"/>
      <c r="AD162" s="603"/>
      <c r="AE162" s="603"/>
      <c r="AF162" s="603"/>
      <c r="AG162" s="603"/>
      <c r="AH162" s="603"/>
      <c r="AI162" s="603"/>
      <c r="AJ162" s="603"/>
      <c r="AK162" s="603"/>
      <c r="AL162" s="603">
        <v>18.29</v>
      </c>
      <c r="AM162" s="603">
        <v>18.28</v>
      </c>
      <c r="AN162" s="603"/>
      <c r="AO162" s="603"/>
      <c r="AP162" s="603"/>
      <c r="AQ162" s="603"/>
      <c r="AR162" s="603"/>
      <c r="AS162" s="603"/>
      <c r="AT162" s="603"/>
      <c r="AU162" s="603"/>
      <c r="AV162" s="603"/>
      <c r="AW162" s="603"/>
      <c r="AX162" s="603">
        <v>20.84</v>
      </c>
      <c r="AY162" s="603">
        <v>20.84</v>
      </c>
      <c r="AZ162" s="603"/>
      <c r="BA162" s="603"/>
      <c r="BB162" s="603"/>
      <c r="BC162" s="603"/>
      <c r="BD162" s="603"/>
      <c r="BE162" s="603"/>
      <c r="BF162" s="603"/>
      <c r="BG162" s="603"/>
      <c r="BH162" s="603"/>
      <c r="BI162" s="603"/>
      <c r="BJ162" s="603">
        <v>11.27</v>
      </c>
      <c r="BK162" s="603"/>
      <c r="BL162" s="603"/>
      <c r="BM162" s="603"/>
      <c r="BN162" s="603"/>
      <c r="BO162" s="603"/>
      <c r="BP162" s="603"/>
      <c r="BQ162" s="603"/>
      <c r="BR162" s="603"/>
      <c r="BS162" s="603"/>
      <c r="BT162" s="603"/>
      <c r="BU162" s="603"/>
      <c r="BV162" s="603">
        <v>3.17</v>
      </c>
      <c r="BW162" s="603"/>
      <c r="BX162" s="603"/>
      <c r="BY162" s="603"/>
      <c r="BZ162" s="603"/>
      <c r="CA162" s="603"/>
      <c r="CB162" s="603"/>
      <c r="CC162" s="603"/>
      <c r="CD162" s="603"/>
      <c r="CE162" s="603"/>
      <c r="CF162" s="603"/>
      <c r="CG162" s="603"/>
      <c r="CH162" s="603">
        <v>10.02</v>
      </c>
      <c r="CI162" s="603">
        <v>10.02</v>
      </c>
      <c r="CJ162" s="603"/>
      <c r="CK162" s="603"/>
      <c r="CL162" s="603"/>
      <c r="CM162" s="603"/>
      <c r="CN162" s="603"/>
      <c r="CO162" s="603"/>
      <c r="CP162" s="603"/>
      <c r="CQ162" s="603"/>
      <c r="CR162" s="603"/>
      <c r="CS162" s="603"/>
      <c r="CT162" s="603"/>
      <c r="CU162" s="603"/>
      <c r="CV162" s="603"/>
      <c r="CW162" s="603"/>
      <c r="CX162" s="603"/>
      <c r="CY162" s="603"/>
      <c r="CZ162" s="603"/>
      <c r="DA162" s="603"/>
      <c r="DB162" s="603"/>
      <c r="DC162" s="603"/>
      <c r="DD162" s="603"/>
      <c r="DE162" s="603"/>
      <c r="DF162" s="603">
        <v>122.5</v>
      </c>
      <c r="DG162" s="603">
        <v>122.5</v>
      </c>
      <c r="DH162" s="603">
        <v>122.66</v>
      </c>
      <c r="DI162" s="603">
        <v>122.51</v>
      </c>
      <c r="DJ162" s="603">
        <v>211.48</v>
      </c>
      <c r="DK162" s="603">
        <v>211.48</v>
      </c>
      <c r="DL162" s="603">
        <v>204.13</v>
      </c>
      <c r="DM162" s="603">
        <v>204.13</v>
      </c>
      <c r="DN162" s="603">
        <v>211.48</v>
      </c>
      <c r="DO162" s="603">
        <v>211.48</v>
      </c>
      <c r="DP162" s="603">
        <v>204.13</v>
      </c>
      <c r="DQ162" s="603">
        <v>211.48</v>
      </c>
      <c r="DR162" s="603">
        <v>211.48</v>
      </c>
      <c r="DS162" s="603">
        <v>211.48</v>
      </c>
      <c r="DT162" s="603">
        <v>204.13</v>
      </c>
      <c r="DU162" s="603">
        <v>204.13</v>
      </c>
      <c r="DV162" s="603">
        <v>228.92</v>
      </c>
      <c r="DW162" s="603">
        <v>222.38</v>
      </c>
      <c r="DX162" s="603">
        <v>228.92</v>
      </c>
      <c r="DY162" s="603">
        <v>228.92</v>
      </c>
      <c r="DZ162" s="603">
        <v>222.38</v>
      </c>
      <c r="EA162" s="603">
        <v>222.38</v>
      </c>
      <c r="EB162" s="603">
        <v>223.38</v>
      </c>
      <c r="EC162" s="603">
        <v>223.38</v>
      </c>
      <c r="ED162" s="603">
        <v>64.819999999999993</v>
      </c>
      <c r="EE162" s="603">
        <v>62.45</v>
      </c>
      <c r="EF162" s="603">
        <v>62.45</v>
      </c>
      <c r="EG162" s="603">
        <v>62.45</v>
      </c>
      <c r="EH162" s="603">
        <v>63.21</v>
      </c>
      <c r="EI162" s="603">
        <v>63.21</v>
      </c>
      <c r="EJ162" s="603">
        <v>179.8</v>
      </c>
      <c r="EK162" s="603">
        <v>179.8</v>
      </c>
      <c r="EL162" s="603">
        <v>179.8</v>
      </c>
      <c r="EM162" s="603">
        <v>184.32</v>
      </c>
      <c r="EN162" s="603">
        <v>180.03</v>
      </c>
      <c r="EO162" s="603">
        <v>180.03</v>
      </c>
      <c r="EP162" s="603">
        <v>180.18</v>
      </c>
      <c r="EQ162" s="603">
        <v>180.18</v>
      </c>
      <c r="ER162" s="603">
        <v>56.1</v>
      </c>
      <c r="ES162" s="603">
        <v>56.6</v>
      </c>
      <c r="ET162" s="603">
        <v>56.15</v>
      </c>
      <c r="EU162" s="603">
        <v>56.15</v>
      </c>
      <c r="EV162" s="603">
        <v>56.15</v>
      </c>
      <c r="EW162" s="603">
        <v>56.15</v>
      </c>
      <c r="EX162" s="603">
        <v>56.15</v>
      </c>
      <c r="EY162" s="603">
        <v>47.67</v>
      </c>
      <c r="EZ162" s="603">
        <v>147.86000000000001</v>
      </c>
      <c r="FA162" s="603">
        <v>147.86000000000001</v>
      </c>
      <c r="FB162" s="603">
        <v>147.86000000000001</v>
      </c>
      <c r="FC162" s="603">
        <v>147.86000000000001</v>
      </c>
      <c r="FD162" s="603">
        <v>31.34</v>
      </c>
      <c r="FE162" s="603">
        <v>31.34</v>
      </c>
      <c r="FF162" s="603">
        <v>31.34</v>
      </c>
      <c r="FG162" s="603">
        <v>31.34</v>
      </c>
      <c r="FH162" s="603">
        <v>31.34</v>
      </c>
      <c r="FI162" s="603">
        <v>31.34</v>
      </c>
      <c r="FJ162" s="603">
        <v>25.46</v>
      </c>
      <c r="FK162" s="603">
        <v>25.46</v>
      </c>
      <c r="FL162" s="593">
        <v>25.46</v>
      </c>
      <c r="FM162" s="593">
        <v>25.46</v>
      </c>
      <c r="FN162" s="593">
        <v>26.41</v>
      </c>
      <c r="FO162" s="593">
        <v>26.41</v>
      </c>
      <c r="FP162" s="593">
        <v>39.299999999999997</v>
      </c>
      <c r="FQ162" s="593">
        <v>39.299999999999997</v>
      </c>
      <c r="FR162" s="593">
        <v>39.299999999999997</v>
      </c>
      <c r="FS162" s="593">
        <v>39.299999999999997</v>
      </c>
      <c r="FT162" s="593">
        <v>154.54</v>
      </c>
      <c r="FU162" s="593">
        <v>154.54</v>
      </c>
      <c r="FV162" s="593">
        <v>154.54</v>
      </c>
      <c r="FW162" s="593">
        <v>154.54</v>
      </c>
      <c r="FX162" s="593">
        <v>154.54</v>
      </c>
      <c r="FY162" s="593">
        <v>154.54</v>
      </c>
      <c r="FZ162" s="593">
        <v>154.54</v>
      </c>
      <c r="GA162" s="593">
        <v>154.54</v>
      </c>
      <c r="GB162" s="593">
        <v>77.8</v>
      </c>
      <c r="GC162" s="593">
        <v>77.8</v>
      </c>
      <c r="GD162" s="593">
        <v>18.95</v>
      </c>
      <c r="GE162" s="593">
        <v>19.32</v>
      </c>
      <c r="GF162" s="593">
        <v>23.14</v>
      </c>
      <c r="GG162" s="593">
        <v>23.14</v>
      </c>
      <c r="GH162" s="593">
        <v>19</v>
      </c>
      <c r="GI162" s="593">
        <v>19</v>
      </c>
      <c r="GJ162" s="593">
        <v>18.850000000000001</v>
      </c>
      <c r="GK162" s="593">
        <v>18.850000000000001</v>
      </c>
      <c r="GL162" s="593">
        <v>18.850000000000001</v>
      </c>
      <c r="GM162" s="593">
        <v>18.850000000000001</v>
      </c>
      <c r="GN162" s="593">
        <v>8.06</v>
      </c>
      <c r="GO162" s="593">
        <v>8.06</v>
      </c>
      <c r="GP162" s="593">
        <v>6.26</v>
      </c>
      <c r="GQ162" s="593">
        <v>6.09</v>
      </c>
      <c r="GZ162" s="593">
        <v>47.38</v>
      </c>
      <c r="HA162" s="593">
        <v>47.38</v>
      </c>
      <c r="HB162" s="593">
        <v>144.94</v>
      </c>
      <c r="HC162" s="593">
        <v>144.94</v>
      </c>
      <c r="HD162" s="593">
        <v>144.94</v>
      </c>
      <c r="HE162" s="593">
        <v>144.94</v>
      </c>
      <c r="HF162" s="593">
        <v>180.58</v>
      </c>
      <c r="HG162" s="593">
        <v>180.58</v>
      </c>
      <c r="HH162" s="593">
        <v>180.58</v>
      </c>
      <c r="HI162" s="593">
        <v>180.58</v>
      </c>
      <c r="HJ162" s="593">
        <v>180.58</v>
      </c>
      <c r="HK162" s="593">
        <v>180.58</v>
      </c>
      <c r="HL162" s="593">
        <v>227.45</v>
      </c>
      <c r="HM162" s="593">
        <v>227.45</v>
      </c>
      <c r="HN162" s="593">
        <v>199.74</v>
      </c>
      <c r="HO162" s="593">
        <v>199.74</v>
      </c>
      <c r="HP162" s="593">
        <v>199.74</v>
      </c>
      <c r="HQ162" s="593">
        <v>199.74</v>
      </c>
      <c r="HR162" s="593">
        <v>206.87</v>
      </c>
      <c r="HS162" s="593">
        <v>206.87</v>
      </c>
      <c r="HT162" s="593">
        <v>206.87</v>
      </c>
      <c r="HU162" s="593">
        <v>206.87</v>
      </c>
      <c r="HX162" s="593">
        <v>43.04</v>
      </c>
      <c r="HY162" s="593">
        <v>43.04</v>
      </c>
      <c r="HZ162" s="593">
        <v>138.31</v>
      </c>
      <c r="IA162" s="593">
        <v>138.31</v>
      </c>
      <c r="IB162" s="593">
        <v>139.94999999999999</v>
      </c>
      <c r="IC162" s="593">
        <v>139.94999999999999</v>
      </c>
      <c r="ID162" s="593">
        <v>177.41</v>
      </c>
      <c r="IE162" s="593">
        <v>177.41</v>
      </c>
      <c r="IJ162" s="593">
        <v>108.75</v>
      </c>
      <c r="IK162" s="593">
        <v>108.75</v>
      </c>
      <c r="IL162" s="593">
        <v>222.78</v>
      </c>
      <c r="IM162" s="593">
        <v>222.78</v>
      </c>
      <c r="IN162" s="593">
        <v>276.61</v>
      </c>
      <c r="IO162" s="593">
        <v>276.61</v>
      </c>
      <c r="IP162" s="593">
        <v>276.61</v>
      </c>
      <c r="IQ162" s="593">
        <v>276.61</v>
      </c>
      <c r="IV162" s="593">
        <v>108.75</v>
      </c>
      <c r="IW162" s="593">
        <v>108.75</v>
      </c>
      <c r="IX162" s="593">
        <v>222.78</v>
      </c>
      <c r="IY162" s="593">
        <v>222.78</v>
      </c>
      <c r="IZ162" s="593">
        <v>276.61</v>
      </c>
      <c r="JA162" s="593">
        <v>276.61</v>
      </c>
      <c r="JB162" s="593">
        <v>276.61</v>
      </c>
      <c r="JC162" s="593">
        <v>276.61</v>
      </c>
      <c r="JH162" s="593">
        <v>99.9</v>
      </c>
      <c r="JI162" s="593">
        <v>99.9</v>
      </c>
      <c r="JJ162" s="593">
        <v>213.55</v>
      </c>
      <c r="JK162" s="593">
        <v>213.55</v>
      </c>
      <c r="JL162" s="593">
        <v>213.55</v>
      </c>
      <c r="JM162" s="593">
        <v>213.55</v>
      </c>
      <c r="JN162" s="593">
        <v>265.3</v>
      </c>
      <c r="JO162" s="593">
        <v>265.3</v>
      </c>
      <c r="JP162" s="593">
        <v>265.3</v>
      </c>
      <c r="JQ162" s="593">
        <v>265.3</v>
      </c>
      <c r="JT162" s="593">
        <v>26.39</v>
      </c>
      <c r="JU162" s="593">
        <v>26.39</v>
      </c>
      <c r="JV162" s="593">
        <v>26.39</v>
      </c>
      <c r="JW162" s="593">
        <v>26.39</v>
      </c>
      <c r="JX162" s="593">
        <v>26.39</v>
      </c>
      <c r="JY162" s="593">
        <v>26.39</v>
      </c>
      <c r="KF162" s="593">
        <v>11.79</v>
      </c>
      <c r="KG162" s="593">
        <v>11.79</v>
      </c>
      <c r="KH162" s="593">
        <v>10.89</v>
      </c>
      <c r="KI162" s="593">
        <v>10.89</v>
      </c>
      <c r="KJ162" s="593">
        <v>10.89</v>
      </c>
      <c r="KK162" s="593">
        <v>10.89</v>
      </c>
      <c r="KR162" s="593">
        <v>27.42</v>
      </c>
      <c r="KS162" s="593">
        <v>27.42</v>
      </c>
      <c r="KT162" s="593">
        <v>27.42</v>
      </c>
      <c r="KU162" s="593">
        <v>27.42</v>
      </c>
      <c r="KV162" s="593">
        <v>134.41999999999999</v>
      </c>
      <c r="KW162" s="593">
        <v>134.41999999999999</v>
      </c>
      <c r="LD162" s="593">
        <v>12.36</v>
      </c>
      <c r="LE162" s="593">
        <v>12.36</v>
      </c>
      <c r="LF162" s="593">
        <v>12.36</v>
      </c>
      <c r="LG162" s="593">
        <v>12.36</v>
      </c>
      <c r="LH162" s="593">
        <v>2.04</v>
      </c>
      <c r="LI162" s="593">
        <v>2.04</v>
      </c>
      <c r="LP162" s="593">
        <v>13.02</v>
      </c>
      <c r="LQ162" s="593">
        <v>13.02</v>
      </c>
      <c r="LR162" s="593">
        <v>13.02</v>
      </c>
      <c r="LS162" s="593">
        <v>13.02</v>
      </c>
      <c r="LT162" s="593">
        <v>9.73</v>
      </c>
      <c r="LU162" s="593">
        <v>9.73</v>
      </c>
      <c r="MB162" s="593">
        <v>12.65</v>
      </c>
      <c r="MC162" s="593">
        <v>12.89</v>
      </c>
      <c r="MD162" s="593">
        <v>9.25</v>
      </c>
      <c r="ME162" s="593">
        <v>9.25</v>
      </c>
      <c r="MF162" s="593">
        <v>9.2200000000000006</v>
      </c>
      <c r="MG162" s="593">
        <v>9.2200000000000006</v>
      </c>
      <c r="MH162" s="593">
        <v>9.9600000000000009</v>
      </c>
      <c r="MI162" s="593">
        <v>9.9600000000000009</v>
      </c>
      <c r="MJ162" s="593">
        <v>9.35</v>
      </c>
      <c r="MK162" s="593">
        <v>9.35</v>
      </c>
      <c r="ML162" s="593">
        <v>9.6199999999999992</v>
      </c>
      <c r="MM162" s="593">
        <v>9.6199999999999992</v>
      </c>
      <c r="MN162" s="593">
        <v>29.8</v>
      </c>
      <c r="MO162" s="593">
        <v>29.8</v>
      </c>
      <c r="MP162" s="593">
        <v>23.23</v>
      </c>
      <c r="MQ162" s="593">
        <v>23.23</v>
      </c>
      <c r="MR162" s="593">
        <v>24.83</v>
      </c>
      <c r="MS162" s="593">
        <v>24.83</v>
      </c>
      <c r="MT162" s="593">
        <v>154.69</v>
      </c>
      <c r="MU162" s="593">
        <v>154.69</v>
      </c>
      <c r="MV162" s="593">
        <v>154.69</v>
      </c>
      <c r="MW162" s="593">
        <v>154.69</v>
      </c>
      <c r="MX162" s="593">
        <v>154.69</v>
      </c>
      <c r="MY162" s="593">
        <v>154.69</v>
      </c>
      <c r="MZ162" s="593">
        <v>48.28</v>
      </c>
      <c r="NA162" s="593">
        <v>48.28</v>
      </c>
      <c r="NB162" s="593">
        <v>197.18</v>
      </c>
      <c r="NC162" s="593">
        <v>197.18</v>
      </c>
      <c r="ND162" s="593">
        <v>192.34</v>
      </c>
      <c r="NE162" s="593">
        <v>192.34</v>
      </c>
      <c r="NF162" s="604">
        <f t="shared" si="16"/>
        <v>194.76</v>
      </c>
      <c r="NG162" s="604">
        <f t="shared" si="16"/>
        <v>194.76</v>
      </c>
      <c r="NH162" s="593">
        <v>197.12</v>
      </c>
      <c r="NI162" s="593">
        <v>197.12</v>
      </c>
      <c r="NL162" s="593">
        <v>41.46</v>
      </c>
      <c r="NM162" s="593">
        <v>41.46</v>
      </c>
      <c r="NN162" s="593">
        <v>165.42</v>
      </c>
      <c r="NO162" s="593">
        <v>165.42</v>
      </c>
      <c r="NP162" s="593">
        <v>165.42</v>
      </c>
      <c r="NQ162" s="593">
        <v>168.44</v>
      </c>
      <c r="NR162" s="593">
        <v>164.63</v>
      </c>
      <c r="NS162" s="593">
        <v>164.63</v>
      </c>
      <c r="NT162" s="593">
        <v>165.96</v>
      </c>
      <c r="NU162" s="593">
        <v>165.96</v>
      </c>
      <c r="NX162" s="593">
        <v>93.58</v>
      </c>
      <c r="NY162" s="593">
        <v>93.58</v>
      </c>
      <c r="NZ162" s="593">
        <v>183.12</v>
      </c>
      <c r="OA162" s="593">
        <v>183.12</v>
      </c>
      <c r="OB162" s="593">
        <v>183.12</v>
      </c>
      <c r="OC162" s="593">
        <v>183.12</v>
      </c>
      <c r="OD162" s="593">
        <v>183.96</v>
      </c>
      <c r="OE162" s="593">
        <v>183.96</v>
      </c>
      <c r="OJ162" s="593">
        <v>66.28</v>
      </c>
      <c r="OK162" s="593">
        <v>66.28</v>
      </c>
      <c r="OL162" s="593">
        <v>151.07</v>
      </c>
      <c r="OM162" s="593">
        <v>151.07</v>
      </c>
      <c r="ON162" s="593">
        <v>151.07</v>
      </c>
      <c r="OO162" s="593">
        <v>151.07</v>
      </c>
      <c r="OP162" s="593">
        <v>142.41999999999999</v>
      </c>
      <c r="OQ162" s="593">
        <v>142.41999999999999</v>
      </c>
      <c r="OR162" s="593">
        <v>174.69</v>
      </c>
      <c r="OS162" s="593">
        <v>174.69</v>
      </c>
      <c r="OV162" s="593">
        <v>31.14</v>
      </c>
      <c r="OW162" s="593">
        <v>31.14</v>
      </c>
      <c r="OX162" s="593">
        <v>24.63</v>
      </c>
      <c r="OY162" s="593">
        <v>24.63</v>
      </c>
      <c r="OZ162" s="593">
        <v>24.1</v>
      </c>
      <c r="PA162" s="593">
        <v>24.1</v>
      </c>
      <c r="PB162" s="593">
        <v>23.7</v>
      </c>
      <c r="PC162" s="593">
        <v>23.7</v>
      </c>
      <c r="PD162" s="593">
        <v>153.91</v>
      </c>
      <c r="PE162" s="593">
        <v>153.91</v>
      </c>
      <c r="PH162" s="593">
        <v>35.479999999999997</v>
      </c>
      <c r="PI162" s="593">
        <v>35.479999999999997</v>
      </c>
      <c r="PJ162" s="593">
        <v>28.69</v>
      </c>
      <c r="PK162" s="593">
        <v>28.69</v>
      </c>
      <c r="PL162" s="593">
        <v>28.69</v>
      </c>
      <c r="PM162" s="593">
        <v>27.59</v>
      </c>
      <c r="PN162" s="593">
        <v>27.59</v>
      </c>
      <c r="PO162" s="593">
        <v>28.12</v>
      </c>
      <c r="PP162" s="593">
        <v>164.25</v>
      </c>
      <c r="PQ162" s="593">
        <v>164.25</v>
      </c>
      <c r="PT162" s="593">
        <v>24.73</v>
      </c>
      <c r="PU162" s="593">
        <v>24.73</v>
      </c>
      <c r="PV162" s="593">
        <v>16.79</v>
      </c>
      <c r="PW162" s="593">
        <v>16.79</v>
      </c>
      <c r="PX162" s="593">
        <v>17.73</v>
      </c>
      <c r="PY162" s="593">
        <v>17.73</v>
      </c>
      <c r="PZ162" s="593">
        <v>17.73</v>
      </c>
      <c r="QA162" s="593">
        <v>17.73</v>
      </c>
      <c r="QB162" s="593">
        <v>17.73</v>
      </c>
      <c r="QC162" s="593">
        <v>17.73</v>
      </c>
      <c r="QD162" s="593">
        <v>17.78</v>
      </c>
      <c r="QE162" s="593">
        <v>18.16</v>
      </c>
      <c r="QF162" s="593">
        <v>7.17</v>
      </c>
      <c r="QG162" s="593">
        <v>7.17</v>
      </c>
      <c r="QH162" s="593">
        <v>4.78</v>
      </c>
      <c r="QI162" s="593">
        <v>4.78</v>
      </c>
      <c r="QJ162" s="593">
        <v>5.03</v>
      </c>
      <c r="QK162" s="593">
        <v>5.03</v>
      </c>
      <c r="QL162" s="593">
        <v>5.03</v>
      </c>
      <c r="QM162" s="593">
        <v>5.03</v>
      </c>
      <c r="QN162" s="593">
        <v>5.03</v>
      </c>
      <c r="QO162" s="593">
        <v>5.03</v>
      </c>
      <c r="QP162" s="593">
        <v>5.08</v>
      </c>
      <c r="QQ162" s="593">
        <v>5.08</v>
      </c>
      <c r="QR162" s="593">
        <v>8.43</v>
      </c>
      <c r="QS162" s="593">
        <v>8.43</v>
      </c>
      <c r="QT162" s="593">
        <v>5.62</v>
      </c>
      <c r="QU162" s="593">
        <v>5.62</v>
      </c>
      <c r="QV162" s="593">
        <v>5.92</v>
      </c>
      <c r="QW162" s="593">
        <v>5.92</v>
      </c>
      <c r="QX162" s="593">
        <v>5.92</v>
      </c>
      <c r="QY162" s="593">
        <v>5.92</v>
      </c>
      <c r="QZ162" s="593">
        <v>5.92</v>
      </c>
      <c r="RA162" s="593">
        <v>5.92</v>
      </c>
      <c r="RB162" s="593">
        <v>5.97</v>
      </c>
      <c r="RC162" s="593">
        <v>5.97</v>
      </c>
      <c r="RD162" s="593">
        <v>13.19</v>
      </c>
      <c r="RE162" s="593">
        <v>13.19</v>
      </c>
      <c r="RF162" s="593">
        <v>8.81</v>
      </c>
      <c r="RG162" s="593">
        <v>8.81</v>
      </c>
      <c r="RH162" s="593">
        <v>9.2899999999999991</v>
      </c>
      <c r="RI162" s="593">
        <v>9.2899999999999991</v>
      </c>
      <c r="RJ162" s="593">
        <v>9.2899999999999991</v>
      </c>
      <c r="RK162" s="593">
        <v>9.2899999999999991</v>
      </c>
      <c r="RL162" s="593">
        <v>9.2899999999999991</v>
      </c>
      <c r="RM162" s="593">
        <v>9.2899999999999991</v>
      </c>
      <c r="RN162" s="593">
        <v>9.36</v>
      </c>
      <c r="RO162" s="593">
        <v>9.56</v>
      </c>
      <c r="RP162" s="593">
        <v>34.65</v>
      </c>
      <c r="RQ162" s="593">
        <v>34.65</v>
      </c>
      <c r="RR162" s="593">
        <v>23.96</v>
      </c>
      <c r="RS162" s="593">
        <v>23.96</v>
      </c>
      <c r="RT162" s="593">
        <v>25.31</v>
      </c>
      <c r="RU162" s="593">
        <v>25.31</v>
      </c>
      <c r="RV162" s="593">
        <v>25.31</v>
      </c>
      <c r="RW162" s="593">
        <v>25.31</v>
      </c>
      <c r="RX162" s="593">
        <v>25.31</v>
      </c>
      <c r="RY162" s="593">
        <v>25.31</v>
      </c>
      <c r="RZ162" s="593">
        <v>25.29</v>
      </c>
      <c r="SA162" s="593">
        <v>25.29</v>
      </c>
      <c r="SB162" s="593">
        <v>18.27</v>
      </c>
      <c r="SC162" s="593">
        <v>18.27</v>
      </c>
      <c r="SD162" s="593">
        <v>12.27</v>
      </c>
      <c r="SE162" s="593">
        <v>12.27</v>
      </c>
      <c r="SF162" s="593">
        <v>12.96</v>
      </c>
      <c r="SG162" s="593">
        <v>12.96</v>
      </c>
      <c r="SH162" s="593">
        <v>12.96</v>
      </c>
      <c r="SI162" s="593">
        <v>12.96</v>
      </c>
      <c r="SJ162" s="593">
        <v>12.96</v>
      </c>
      <c r="SK162" s="593">
        <v>12.96</v>
      </c>
      <c r="SL162" s="593">
        <v>13.02</v>
      </c>
      <c r="SM162" s="593">
        <v>13.02</v>
      </c>
      <c r="SN162" s="593">
        <v>15.38</v>
      </c>
      <c r="SO162" s="593">
        <v>15.38</v>
      </c>
      <c r="SZ162" s="593">
        <v>16.84</v>
      </c>
      <c r="TA162" s="593">
        <v>16.84</v>
      </c>
      <c r="TX162" s="593">
        <v>10.76</v>
      </c>
      <c r="TY162" s="600">
        <v>10.76</v>
      </c>
    </row>
    <row r="163" spans="1:545" s="593" customFormat="1" x14ac:dyDescent="0.15">
      <c r="A163" s="602">
        <v>47</v>
      </c>
      <c r="B163" s="603">
        <v>39.5</v>
      </c>
      <c r="C163" s="603">
        <v>39.5</v>
      </c>
      <c r="D163" s="603">
        <v>39.89</v>
      </c>
      <c r="E163" s="603">
        <v>39.89</v>
      </c>
      <c r="F163" s="603">
        <v>148.12</v>
      </c>
      <c r="G163" s="603">
        <v>148.12</v>
      </c>
      <c r="H163" s="603">
        <v>138.13</v>
      </c>
      <c r="I163" s="603">
        <v>138.13</v>
      </c>
      <c r="J163" s="603">
        <v>146.75</v>
      </c>
      <c r="K163" s="603">
        <v>146.75</v>
      </c>
      <c r="L163" s="603"/>
      <c r="M163" s="603"/>
      <c r="N163" s="603"/>
      <c r="O163" s="603"/>
      <c r="P163" s="603"/>
      <c r="Q163" s="603"/>
      <c r="R163" s="603"/>
      <c r="S163" s="603"/>
      <c r="T163" s="603"/>
      <c r="U163" s="603"/>
      <c r="V163" s="603"/>
      <c r="W163" s="603"/>
      <c r="X163" s="603"/>
      <c r="Y163" s="603"/>
      <c r="Z163" s="603">
        <v>7.94</v>
      </c>
      <c r="AA163" s="603"/>
      <c r="AB163" s="603"/>
      <c r="AC163" s="603"/>
      <c r="AD163" s="603"/>
      <c r="AE163" s="603"/>
      <c r="AF163" s="603"/>
      <c r="AG163" s="603"/>
      <c r="AH163" s="603"/>
      <c r="AI163" s="603"/>
      <c r="AJ163" s="603"/>
      <c r="AK163" s="603"/>
      <c r="AL163" s="603">
        <v>18.440000000000001</v>
      </c>
      <c r="AM163" s="603">
        <v>18.440000000000001</v>
      </c>
      <c r="AN163" s="603"/>
      <c r="AO163" s="603"/>
      <c r="AP163" s="603"/>
      <c r="AQ163" s="603"/>
      <c r="AR163" s="603"/>
      <c r="AS163" s="603"/>
      <c r="AT163" s="603"/>
      <c r="AU163" s="603"/>
      <c r="AV163" s="603"/>
      <c r="AW163" s="603"/>
      <c r="AX163" s="603">
        <v>21.02</v>
      </c>
      <c r="AY163" s="603">
        <v>21.02</v>
      </c>
      <c r="AZ163" s="603"/>
      <c r="BA163" s="603"/>
      <c r="BB163" s="603"/>
      <c r="BC163" s="603"/>
      <c r="BD163" s="603"/>
      <c r="BE163" s="603"/>
      <c r="BF163" s="603"/>
      <c r="BG163" s="603"/>
      <c r="BH163" s="603"/>
      <c r="BI163" s="603"/>
      <c r="BJ163" s="603">
        <v>11.37</v>
      </c>
      <c r="BK163" s="603"/>
      <c r="BL163" s="603"/>
      <c r="BM163" s="603"/>
      <c r="BN163" s="603"/>
      <c r="BO163" s="603"/>
      <c r="BP163" s="603"/>
      <c r="BQ163" s="603"/>
      <c r="BR163" s="603"/>
      <c r="BS163" s="603"/>
      <c r="BT163" s="603"/>
      <c r="BU163" s="603"/>
      <c r="BV163" s="603">
        <v>3.2</v>
      </c>
      <c r="BW163" s="603"/>
      <c r="BX163" s="603"/>
      <c r="BY163" s="603"/>
      <c r="BZ163" s="603"/>
      <c r="CA163" s="603"/>
      <c r="CB163" s="603"/>
      <c r="CC163" s="603"/>
      <c r="CD163" s="603"/>
      <c r="CE163" s="603"/>
      <c r="CF163" s="603"/>
      <c r="CG163" s="603"/>
      <c r="CH163" s="603">
        <v>10.1</v>
      </c>
      <c r="CI163" s="603">
        <v>10.1</v>
      </c>
      <c r="CJ163" s="603"/>
      <c r="CK163" s="603"/>
      <c r="CL163" s="603"/>
      <c r="CM163" s="603"/>
      <c r="CN163" s="603"/>
      <c r="CO163" s="603"/>
      <c r="CP163" s="603"/>
      <c r="CQ163" s="603"/>
      <c r="CR163" s="603"/>
      <c r="CS163" s="603"/>
      <c r="CT163" s="603"/>
      <c r="CU163" s="603"/>
      <c r="CV163" s="603"/>
      <c r="CW163" s="603"/>
      <c r="CX163" s="603"/>
      <c r="CY163" s="603"/>
      <c r="CZ163" s="603"/>
      <c r="DA163" s="603"/>
      <c r="DB163" s="603"/>
      <c r="DC163" s="603"/>
      <c r="DD163" s="603"/>
      <c r="DE163" s="603"/>
      <c r="DF163" s="603">
        <v>123.56</v>
      </c>
      <c r="DG163" s="603">
        <v>123.56</v>
      </c>
      <c r="DH163" s="603">
        <v>123.68</v>
      </c>
      <c r="DI163" s="603">
        <v>123.57</v>
      </c>
      <c r="DJ163" s="603">
        <v>214.09</v>
      </c>
      <c r="DK163" s="603">
        <v>214.09</v>
      </c>
      <c r="DL163" s="603">
        <v>206.65</v>
      </c>
      <c r="DM163" s="603">
        <v>206.65</v>
      </c>
      <c r="DN163" s="603">
        <v>214.09</v>
      </c>
      <c r="DO163" s="603">
        <v>214.09</v>
      </c>
      <c r="DP163" s="603">
        <v>206.65</v>
      </c>
      <c r="DQ163" s="603">
        <v>214.09</v>
      </c>
      <c r="DR163" s="603">
        <v>214.09</v>
      </c>
      <c r="DS163" s="603">
        <v>214.09</v>
      </c>
      <c r="DT163" s="603">
        <v>206.65</v>
      </c>
      <c r="DU163" s="603">
        <v>206.65</v>
      </c>
      <c r="DV163" s="603">
        <v>231.36</v>
      </c>
      <c r="DW163" s="603">
        <v>224.75</v>
      </c>
      <c r="DX163" s="603">
        <v>231.36</v>
      </c>
      <c r="DY163" s="603">
        <v>231.36</v>
      </c>
      <c r="DZ163" s="603">
        <v>224.75</v>
      </c>
      <c r="EA163" s="603">
        <v>224.75</v>
      </c>
      <c r="EB163" s="603">
        <v>225.71</v>
      </c>
      <c r="EC163" s="603">
        <v>225.71</v>
      </c>
      <c r="ED163" s="603">
        <v>65.37</v>
      </c>
      <c r="EE163" s="603">
        <v>62.98</v>
      </c>
      <c r="EF163" s="603">
        <v>62.98</v>
      </c>
      <c r="EG163" s="603">
        <v>62.98</v>
      </c>
      <c r="EH163" s="603">
        <v>63.72</v>
      </c>
      <c r="EI163" s="603">
        <v>63.72</v>
      </c>
      <c r="EJ163" s="603">
        <v>181.75</v>
      </c>
      <c r="EK163" s="603">
        <v>181.75</v>
      </c>
      <c r="EL163" s="603">
        <v>181.75</v>
      </c>
      <c r="EM163" s="603">
        <v>186.29</v>
      </c>
      <c r="EN163" s="603">
        <v>181.99</v>
      </c>
      <c r="EO163" s="603">
        <v>181.99</v>
      </c>
      <c r="EP163" s="603">
        <v>182.14</v>
      </c>
      <c r="EQ163" s="603">
        <v>182.14</v>
      </c>
      <c r="ER163" s="603">
        <v>56.58</v>
      </c>
      <c r="ES163" s="603">
        <v>57.06</v>
      </c>
      <c r="ET163" s="603">
        <v>56.62</v>
      </c>
      <c r="EU163" s="603">
        <v>56.62</v>
      </c>
      <c r="EV163" s="603">
        <v>56.62</v>
      </c>
      <c r="EW163" s="603">
        <v>56.62</v>
      </c>
      <c r="EX163" s="603">
        <v>56.62</v>
      </c>
      <c r="EY163" s="603">
        <v>48.23</v>
      </c>
      <c r="EZ163" s="603">
        <v>149.63</v>
      </c>
      <c r="FA163" s="603">
        <v>149.63</v>
      </c>
      <c r="FB163" s="603">
        <v>149.63</v>
      </c>
      <c r="FC163" s="603">
        <v>149.63</v>
      </c>
      <c r="FD163" s="603">
        <v>31.6</v>
      </c>
      <c r="FE163" s="603">
        <v>31.6</v>
      </c>
      <c r="FF163" s="603">
        <v>31.6</v>
      </c>
      <c r="FG163" s="603">
        <v>31.6</v>
      </c>
      <c r="FH163" s="603">
        <v>31.6</v>
      </c>
      <c r="FI163" s="603">
        <v>31.6</v>
      </c>
      <c r="FJ163" s="603">
        <v>25.79</v>
      </c>
      <c r="FK163" s="603">
        <v>25.79</v>
      </c>
      <c r="FL163" s="593">
        <v>25.79</v>
      </c>
      <c r="FM163" s="593">
        <v>25.79</v>
      </c>
      <c r="FN163" s="593">
        <v>26.71</v>
      </c>
      <c r="FO163" s="593">
        <v>26.71</v>
      </c>
      <c r="FP163" s="593">
        <v>39.64</v>
      </c>
      <c r="FQ163" s="593">
        <v>39.64</v>
      </c>
      <c r="FR163" s="593">
        <v>39.64</v>
      </c>
      <c r="FS163" s="593">
        <v>39.64</v>
      </c>
      <c r="FT163" s="593">
        <v>156.29</v>
      </c>
      <c r="FU163" s="593">
        <v>156.29</v>
      </c>
      <c r="FV163" s="593">
        <v>156.29</v>
      </c>
      <c r="FW163" s="593">
        <v>156.29</v>
      </c>
      <c r="FX163" s="593">
        <v>156.29</v>
      </c>
      <c r="FY163" s="593">
        <v>156.29</v>
      </c>
      <c r="FZ163" s="593">
        <v>156.29</v>
      </c>
      <c r="GA163" s="593">
        <v>156.29</v>
      </c>
      <c r="GB163" s="593">
        <v>78.67</v>
      </c>
      <c r="GC163" s="593">
        <v>78.67</v>
      </c>
      <c r="GD163" s="593">
        <v>19.2</v>
      </c>
      <c r="GE163" s="593">
        <v>19.57</v>
      </c>
      <c r="GF163" s="593">
        <v>23.35</v>
      </c>
      <c r="GG163" s="593">
        <v>23.35</v>
      </c>
      <c r="GH163" s="593">
        <v>19.25</v>
      </c>
      <c r="GI163" s="593">
        <v>19.25</v>
      </c>
      <c r="GJ163" s="593">
        <v>19.100000000000001</v>
      </c>
      <c r="GK163" s="593">
        <v>19.100000000000001</v>
      </c>
      <c r="GL163" s="593">
        <v>19.100000000000001</v>
      </c>
      <c r="GM163" s="593">
        <v>19.100000000000001</v>
      </c>
      <c r="GN163" s="593">
        <v>8.1300000000000008</v>
      </c>
      <c r="GO163" s="593">
        <v>8.1300000000000008</v>
      </c>
      <c r="GP163" s="593">
        <v>6.35</v>
      </c>
      <c r="GQ163" s="593">
        <v>6.17</v>
      </c>
      <c r="GZ163" s="593">
        <v>47.79</v>
      </c>
      <c r="HA163" s="593">
        <v>47.79</v>
      </c>
      <c r="HB163" s="593">
        <v>146.37</v>
      </c>
      <c r="HC163" s="593">
        <v>146.37</v>
      </c>
      <c r="HD163" s="593">
        <v>146.37</v>
      </c>
      <c r="HE163" s="593">
        <v>146.37</v>
      </c>
      <c r="HF163" s="593">
        <v>182.72</v>
      </c>
      <c r="HG163" s="593">
        <v>182.72</v>
      </c>
      <c r="HH163" s="593">
        <v>182.72</v>
      </c>
      <c r="HI163" s="593">
        <v>182.72</v>
      </c>
      <c r="HJ163" s="593">
        <v>182.72</v>
      </c>
      <c r="HK163" s="593">
        <v>182.72</v>
      </c>
      <c r="HL163" s="593">
        <v>230.03</v>
      </c>
      <c r="HM163" s="593">
        <v>230.03</v>
      </c>
      <c r="HN163" s="593">
        <v>202.16</v>
      </c>
      <c r="HO163" s="593">
        <v>202.16</v>
      </c>
      <c r="HP163" s="593">
        <v>202.16</v>
      </c>
      <c r="HQ163" s="593">
        <v>202.16</v>
      </c>
      <c r="HR163" s="593">
        <v>209.21</v>
      </c>
      <c r="HS163" s="593">
        <v>209.21</v>
      </c>
      <c r="HT163" s="593">
        <v>209.21</v>
      </c>
      <c r="HU163" s="593">
        <v>209.21</v>
      </c>
      <c r="HX163" s="593">
        <v>43.41</v>
      </c>
      <c r="HY163" s="593">
        <v>43.41</v>
      </c>
      <c r="HZ163" s="593">
        <v>139.69999999999999</v>
      </c>
      <c r="IA163" s="593">
        <v>139.69999999999999</v>
      </c>
      <c r="IB163" s="593">
        <v>141.38999999999999</v>
      </c>
      <c r="IC163" s="593">
        <v>141.38999999999999</v>
      </c>
      <c r="ID163" s="593">
        <v>179.55</v>
      </c>
      <c r="IE163" s="593">
        <v>179.55</v>
      </c>
      <c r="IJ163" s="593">
        <v>109.58</v>
      </c>
      <c r="IK163" s="593">
        <v>109.58</v>
      </c>
      <c r="IL163" s="593">
        <v>224.33</v>
      </c>
      <c r="IM163" s="593">
        <v>224.33</v>
      </c>
      <c r="IN163" s="593">
        <v>279.08</v>
      </c>
      <c r="IO163" s="593">
        <v>279.08</v>
      </c>
      <c r="IP163" s="593">
        <v>279.08</v>
      </c>
      <c r="IQ163" s="593">
        <v>279.08</v>
      </c>
      <c r="IV163" s="593">
        <v>109.58</v>
      </c>
      <c r="IW163" s="593">
        <v>109.58</v>
      </c>
      <c r="IX163" s="593">
        <v>224.33</v>
      </c>
      <c r="IY163" s="593">
        <v>224.33</v>
      </c>
      <c r="IZ163" s="593">
        <v>279.08</v>
      </c>
      <c r="JA163" s="593">
        <v>279.08</v>
      </c>
      <c r="JB163" s="593">
        <v>279.08</v>
      </c>
      <c r="JC163" s="593">
        <v>279.08</v>
      </c>
      <c r="JH163" s="593">
        <v>100.76</v>
      </c>
      <c r="JI163" s="593">
        <v>100.76</v>
      </c>
      <c r="JJ163" s="593">
        <v>215.12</v>
      </c>
      <c r="JK163" s="593">
        <v>215.12</v>
      </c>
      <c r="JL163" s="593">
        <v>215.12</v>
      </c>
      <c r="JM163" s="593">
        <v>215.12</v>
      </c>
      <c r="JN163" s="593">
        <v>267.77</v>
      </c>
      <c r="JO163" s="593">
        <v>267.77</v>
      </c>
      <c r="JP163" s="593">
        <v>267.77</v>
      </c>
      <c r="JQ163" s="593">
        <v>267.77</v>
      </c>
      <c r="JT163" s="593">
        <v>26.62</v>
      </c>
      <c r="JU163" s="593">
        <v>26.62</v>
      </c>
      <c r="JV163" s="593">
        <v>26.62</v>
      </c>
      <c r="JW163" s="593">
        <v>26.62</v>
      </c>
      <c r="JX163" s="593">
        <v>26.62</v>
      </c>
      <c r="JY163" s="593">
        <v>26.62</v>
      </c>
      <c r="KF163" s="593">
        <v>11.89</v>
      </c>
      <c r="KG163" s="593">
        <v>11.89</v>
      </c>
      <c r="KH163" s="593">
        <v>11</v>
      </c>
      <c r="KI163" s="593">
        <v>11</v>
      </c>
      <c r="KJ163" s="593">
        <v>11</v>
      </c>
      <c r="KK163" s="593">
        <v>11</v>
      </c>
      <c r="KR163" s="593">
        <v>27.65</v>
      </c>
      <c r="KS163" s="593">
        <v>27.65</v>
      </c>
      <c r="KT163" s="593">
        <v>27.65</v>
      </c>
      <c r="KU163" s="593">
        <v>27.65</v>
      </c>
      <c r="KV163" s="593">
        <v>136.13</v>
      </c>
      <c r="KW163" s="593">
        <v>136.13</v>
      </c>
      <c r="LD163" s="593">
        <v>12.51</v>
      </c>
      <c r="LE163" s="593">
        <v>12.51</v>
      </c>
      <c r="LF163" s="593">
        <v>12.51</v>
      </c>
      <c r="LG163" s="593">
        <v>12.51</v>
      </c>
      <c r="LH163" s="593">
        <v>2.0699999999999998</v>
      </c>
      <c r="LI163" s="593">
        <v>2.0699999999999998</v>
      </c>
      <c r="LP163" s="593">
        <v>13.13</v>
      </c>
      <c r="LQ163" s="593">
        <v>13.13</v>
      </c>
      <c r="LR163" s="593">
        <v>13.13</v>
      </c>
      <c r="LS163" s="593">
        <v>13.13</v>
      </c>
      <c r="LT163" s="593">
        <v>9.86</v>
      </c>
      <c r="LU163" s="593">
        <v>9.86</v>
      </c>
      <c r="MB163" s="593">
        <v>12.76</v>
      </c>
      <c r="MC163" s="593">
        <v>12.99</v>
      </c>
      <c r="MD163" s="593">
        <v>9.3800000000000008</v>
      </c>
      <c r="ME163" s="593">
        <v>9.3800000000000008</v>
      </c>
      <c r="MF163" s="593">
        <v>9.35</v>
      </c>
      <c r="MG163" s="593">
        <v>9.35</v>
      </c>
      <c r="MH163" s="593">
        <v>10.09</v>
      </c>
      <c r="MI163" s="593">
        <v>10.09</v>
      </c>
      <c r="MJ163" s="593">
        <v>9.4700000000000006</v>
      </c>
      <c r="MK163" s="593">
        <v>9.4700000000000006</v>
      </c>
      <c r="ML163" s="593">
        <v>9.75</v>
      </c>
      <c r="MM163" s="593">
        <v>9.75</v>
      </c>
      <c r="MN163" s="593">
        <v>30.06</v>
      </c>
      <c r="MO163" s="593">
        <v>30.06</v>
      </c>
      <c r="MP163" s="593">
        <v>23.53</v>
      </c>
      <c r="MQ163" s="593">
        <v>23.53</v>
      </c>
      <c r="MR163" s="593">
        <v>25.13</v>
      </c>
      <c r="MS163" s="593">
        <v>25.13</v>
      </c>
      <c r="MT163" s="593">
        <v>156.63999999999999</v>
      </c>
      <c r="MU163" s="593">
        <v>156.63999999999999</v>
      </c>
      <c r="MV163" s="593">
        <v>156.63999999999999</v>
      </c>
      <c r="MW163" s="593">
        <v>156.63999999999999</v>
      </c>
      <c r="MX163" s="593">
        <v>156.63999999999999</v>
      </c>
      <c r="MY163" s="593">
        <v>156.63999999999999</v>
      </c>
      <c r="MZ163" s="593">
        <v>48.7</v>
      </c>
      <c r="NA163" s="593">
        <v>48.7</v>
      </c>
      <c r="NB163" s="593">
        <v>199.55</v>
      </c>
      <c r="NC163" s="593">
        <v>199.55</v>
      </c>
      <c r="ND163" s="593">
        <v>194.69</v>
      </c>
      <c r="NE163" s="593">
        <v>194.69</v>
      </c>
      <c r="NF163" s="604">
        <f t="shared" si="16"/>
        <v>197.12</v>
      </c>
      <c r="NG163" s="604">
        <f t="shared" si="16"/>
        <v>197.12</v>
      </c>
      <c r="NH163" s="593">
        <v>199.41</v>
      </c>
      <c r="NI163" s="593">
        <v>199.41</v>
      </c>
      <c r="NL163" s="593">
        <v>41.82</v>
      </c>
      <c r="NM163" s="593">
        <v>41.82</v>
      </c>
      <c r="NN163" s="593">
        <v>167.45</v>
      </c>
      <c r="NO163" s="593">
        <v>167.45</v>
      </c>
      <c r="NP163" s="593">
        <v>167.45</v>
      </c>
      <c r="NQ163" s="593">
        <v>170.39</v>
      </c>
      <c r="NR163" s="593">
        <v>166.68</v>
      </c>
      <c r="NS163" s="593">
        <v>166.68</v>
      </c>
      <c r="NT163" s="593">
        <v>167.99</v>
      </c>
      <c r="NU163" s="593">
        <v>167.99</v>
      </c>
      <c r="NX163" s="593">
        <v>94.4</v>
      </c>
      <c r="NY163" s="593">
        <v>94.4</v>
      </c>
      <c r="NZ163" s="593">
        <v>184.96</v>
      </c>
      <c r="OA163" s="593">
        <v>184.96</v>
      </c>
      <c r="OB163" s="593">
        <v>184.96</v>
      </c>
      <c r="OC163" s="593">
        <v>184.96</v>
      </c>
      <c r="OD163" s="593">
        <v>185.78</v>
      </c>
      <c r="OE163" s="593">
        <v>185.78</v>
      </c>
      <c r="OJ163" s="593">
        <v>66.849999999999994</v>
      </c>
      <c r="OK163" s="593">
        <v>66.849999999999994</v>
      </c>
      <c r="OL163" s="593">
        <v>152.25</v>
      </c>
      <c r="OM163" s="593">
        <v>152.25</v>
      </c>
      <c r="ON163" s="593">
        <v>152.25</v>
      </c>
      <c r="OO163" s="593">
        <v>152.25</v>
      </c>
      <c r="OP163" s="593">
        <v>144.69</v>
      </c>
      <c r="OQ163" s="593">
        <v>144.69</v>
      </c>
      <c r="OR163" s="593">
        <v>176.7</v>
      </c>
      <c r="OS163" s="593">
        <v>176.7</v>
      </c>
      <c r="OV163" s="593">
        <v>31.41</v>
      </c>
      <c r="OW163" s="593">
        <v>31.41</v>
      </c>
      <c r="OX163" s="593">
        <v>24.95</v>
      </c>
      <c r="OY163" s="593">
        <v>24.95</v>
      </c>
      <c r="OZ163" s="593">
        <v>24.41</v>
      </c>
      <c r="PA163" s="593">
        <v>24.41</v>
      </c>
      <c r="PB163" s="593">
        <v>24.01</v>
      </c>
      <c r="PC163" s="593">
        <v>24.01</v>
      </c>
      <c r="PD163" s="593">
        <v>155.83000000000001</v>
      </c>
      <c r="PE163" s="593">
        <v>155.83000000000001</v>
      </c>
      <c r="PH163" s="593">
        <v>35.78</v>
      </c>
      <c r="PI163" s="593">
        <v>35.78</v>
      </c>
      <c r="PJ163" s="593">
        <v>29.05</v>
      </c>
      <c r="PK163" s="593">
        <v>29.05</v>
      </c>
      <c r="PL163" s="593">
        <v>29.05</v>
      </c>
      <c r="PM163" s="593">
        <v>27.94</v>
      </c>
      <c r="PN163" s="593">
        <v>27.94</v>
      </c>
      <c r="PO163" s="593">
        <v>28.45</v>
      </c>
      <c r="PP163" s="593">
        <v>166.24</v>
      </c>
      <c r="PQ163" s="593">
        <v>166.24</v>
      </c>
      <c r="PT163" s="593">
        <v>24.94</v>
      </c>
      <c r="PU163" s="593">
        <v>24.94</v>
      </c>
      <c r="PV163" s="593">
        <v>17.05</v>
      </c>
      <c r="PW163" s="593">
        <v>17.05</v>
      </c>
      <c r="PX163" s="593">
        <v>17.98</v>
      </c>
      <c r="PY163" s="593">
        <v>17.98</v>
      </c>
      <c r="PZ163" s="593">
        <v>17.98</v>
      </c>
      <c r="QA163" s="593">
        <v>17.98</v>
      </c>
      <c r="QB163" s="593">
        <v>17.98</v>
      </c>
      <c r="QC163" s="593">
        <v>17.98</v>
      </c>
      <c r="QD163" s="593">
        <v>18.03</v>
      </c>
      <c r="QE163" s="593">
        <v>18.399999999999999</v>
      </c>
      <c r="QF163" s="593">
        <v>7.23</v>
      </c>
      <c r="QG163" s="593">
        <v>7.23</v>
      </c>
      <c r="QH163" s="593">
        <v>4.8600000000000003</v>
      </c>
      <c r="QI163" s="593">
        <v>4.8600000000000003</v>
      </c>
      <c r="QJ163" s="593">
        <v>5.1100000000000003</v>
      </c>
      <c r="QK163" s="593">
        <v>5.1100000000000003</v>
      </c>
      <c r="QL163" s="593">
        <v>5.1100000000000003</v>
      </c>
      <c r="QM163" s="593">
        <v>5.1100000000000003</v>
      </c>
      <c r="QN163" s="593">
        <v>5.1100000000000003</v>
      </c>
      <c r="QO163" s="593">
        <v>5.1100000000000003</v>
      </c>
      <c r="QP163" s="593">
        <v>5.15</v>
      </c>
      <c r="QQ163" s="593">
        <v>5.15</v>
      </c>
      <c r="QR163" s="593">
        <v>8.5</v>
      </c>
      <c r="QS163" s="593">
        <v>8.5</v>
      </c>
      <c r="QT163" s="593">
        <v>5.71</v>
      </c>
      <c r="QU163" s="593">
        <v>5.71</v>
      </c>
      <c r="QV163" s="593">
        <v>6</v>
      </c>
      <c r="QW163" s="593">
        <v>6</v>
      </c>
      <c r="QX163" s="593">
        <v>6</v>
      </c>
      <c r="QY163" s="593">
        <v>6</v>
      </c>
      <c r="QZ163" s="593">
        <v>6</v>
      </c>
      <c r="RA163" s="593">
        <v>6</v>
      </c>
      <c r="RB163" s="593">
        <v>6.06</v>
      </c>
      <c r="RC163" s="593">
        <v>6.06</v>
      </c>
      <c r="RD163" s="593">
        <v>13.31</v>
      </c>
      <c r="RE163" s="593">
        <v>13.31</v>
      </c>
      <c r="RF163" s="593">
        <v>8.9499999999999993</v>
      </c>
      <c r="RG163" s="593">
        <v>8.9499999999999993</v>
      </c>
      <c r="RH163" s="593">
        <v>9.43</v>
      </c>
      <c r="RI163" s="593">
        <v>9.43</v>
      </c>
      <c r="RJ163" s="593">
        <v>9.43</v>
      </c>
      <c r="RK163" s="593">
        <v>9.43</v>
      </c>
      <c r="RL163" s="593">
        <v>9.43</v>
      </c>
      <c r="RM163" s="593">
        <v>9.43</v>
      </c>
      <c r="RN163" s="593">
        <v>9.49</v>
      </c>
      <c r="RO163" s="593">
        <v>9.69</v>
      </c>
      <c r="RP163" s="593">
        <v>34.950000000000003</v>
      </c>
      <c r="RQ163" s="593">
        <v>34.950000000000003</v>
      </c>
      <c r="RR163" s="593">
        <v>24.32</v>
      </c>
      <c r="RS163" s="593">
        <v>24.32</v>
      </c>
      <c r="RT163" s="593">
        <v>25.66</v>
      </c>
      <c r="RU163" s="593">
        <v>25.66</v>
      </c>
      <c r="RV163" s="593">
        <v>25.66</v>
      </c>
      <c r="RW163" s="593">
        <v>25.66</v>
      </c>
      <c r="RX163" s="593">
        <v>25.66</v>
      </c>
      <c r="RY163" s="593">
        <v>25.66</v>
      </c>
      <c r="RZ163" s="593">
        <v>25.64</v>
      </c>
      <c r="SA163" s="593">
        <v>25.64</v>
      </c>
      <c r="SB163" s="593">
        <v>18.420000000000002</v>
      </c>
      <c r="SC163" s="593">
        <v>18.420000000000002</v>
      </c>
      <c r="SD163" s="593">
        <v>12.47</v>
      </c>
      <c r="SE163" s="593">
        <v>12.47</v>
      </c>
      <c r="SF163" s="593">
        <v>13.14</v>
      </c>
      <c r="SG163" s="593">
        <v>13.14</v>
      </c>
      <c r="SH163" s="593">
        <v>13.14</v>
      </c>
      <c r="SI163" s="593">
        <v>13.14</v>
      </c>
      <c r="SJ163" s="593">
        <v>13.14</v>
      </c>
      <c r="SK163" s="593">
        <v>13.14</v>
      </c>
      <c r="SL163" s="593">
        <v>13.21</v>
      </c>
      <c r="SM163" s="593">
        <v>13.21</v>
      </c>
      <c r="SN163" s="593">
        <v>15.51</v>
      </c>
      <c r="SO163" s="593">
        <v>15.51</v>
      </c>
      <c r="SZ163" s="593">
        <v>16.989999999999998</v>
      </c>
      <c r="TA163" s="593">
        <v>16.989999999999998</v>
      </c>
      <c r="TX163" s="593">
        <v>10.85</v>
      </c>
      <c r="TY163" s="600">
        <v>10.85</v>
      </c>
    </row>
    <row r="164" spans="1:545" s="593" customFormat="1" x14ac:dyDescent="0.15">
      <c r="A164" s="602">
        <v>48</v>
      </c>
      <c r="B164" s="603">
        <v>39.83</v>
      </c>
      <c r="C164" s="603">
        <v>39.83</v>
      </c>
      <c r="D164" s="603">
        <v>40.200000000000003</v>
      </c>
      <c r="E164" s="603">
        <v>40.200000000000003</v>
      </c>
      <c r="F164" s="603">
        <v>149.61000000000001</v>
      </c>
      <c r="G164" s="603">
        <v>149.61000000000001</v>
      </c>
      <c r="H164" s="603">
        <v>139.63999999999999</v>
      </c>
      <c r="I164" s="603">
        <v>139.63999999999999</v>
      </c>
      <c r="J164" s="603">
        <v>148.07</v>
      </c>
      <c r="K164" s="603">
        <v>148.07</v>
      </c>
      <c r="L164" s="603"/>
      <c r="M164" s="603"/>
      <c r="N164" s="603"/>
      <c r="O164" s="603"/>
      <c r="P164" s="603"/>
      <c r="Q164" s="603"/>
      <c r="R164" s="603"/>
      <c r="S164" s="603"/>
      <c r="T164" s="603"/>
      <c r="U164" s="603"/>
      <c r="V164" s="603"/>
      <c r="W164" s="603"/>
      <c r="X164" s="603"/>
      <c r="Y164" s="603"/>
      <c r="Z164" s="603">
        <v>8.01</v>
      </c>
      <c r="AA164" s="603"/>
      <c r="AB164" s="603"/>
      <c r="AC164" s="603"/>
      <c r="AD164" s="603"/>
      <c r="AE164" s="603"/>
      <c r="AF164" s="603"/>
      <c r="AG164" s="603"/>
      <c r="AH164" s="603"/>
      <c r="AI164" s="603"/>
      <c r="AJ164" s="603"/>
      <c r="AK164" s="603"/>
      <c r="AL164" s="603">
        <v>18.59</v>
      </c>
      <c r="AM164" s="603">
        <v>18.59</v>
      </c>
      <c r="AN164" s="603"/>
      <c r="AO164" s="603"/>
      <c r="AP164" s="603"/>
      <c r="AQ164" s="603"/>
      <c r="AR164" s="603"/>
      <c r="AS164" s="603"/>
      <c r="AT164" s="603"/>
      <c r="AU164" s="603"/>
      <c r="AV164" s="603"/>
      <c r="AW164" s="603"/>
      <c r="AX164" s="603">
        <v>21.19</v>
      </c>
      <c r="AY164" s="603">
        <v>21.19</v>
      </c>
      <c r="AZ164" s="603"/>
      <c r="BA164" s="603"/>
      <c r="BB164" s="603"/>
      <c r="BC164" s="603"/>
      <c r="BD164" s="603"/>
      <c r="BE164" s="603"/>
      <c r="BF164" s="603"/>
      <c r="BG164" s="603"/>
      <c r="BH164" s="603"/>
      <c r="BI164" s="603"/>
      <c r="BJ164" s="603">
        <v>11.46</v>
      </c>
      <c r="BK164" s="603"/>
      <c r="BL164" s="603"/>
      <c r="BM164" s="603"/>
      <c r="BN164" s="603"/>
      <c r="BO164" s="603"/>
      <c r="BP164" s="603"/>
      <c r="BQ164" s="603"/>
      <c r="BR164" s="603"/>
      <c r="BS164" s="603"/>
      <c r="BT164" s="603"/>
      <c r="BU164" s="603"/>
      <c r="BV164" s="603">
        <v>3.22</v>
      </c>
      <c r="BW164" s="603"/>
      <c r="BX164" s="603"/>
      <c r="BY164" s="603"/>
      <c r="BZ164" s="603"/>
      <c r="CA164" s="603"/>
      <c r="CB164" s="603"/>
      <c r="CC164" s="603"/>
      <c r="CD164" s="603"/>
      <c r="CE164" s="603"/>
      <c r="CF164" s="603"/>
      <c r="CG164" s="603"/>
      <c r="CH164" s="603">
        <v>10.18</v>
      </c>
      <c r="CI164" s="603">
        <v>10.18</v>
      </c>
      <c r="CJ164" s="603"/>
      <c r="CK164" s="603"/>
      <c r="CL164" s="603"/>
      <c r="CM164" s="603"/>
      <c r="CN164" s="603"/>
      <c r="CO164" s="603"/>
      <c r="CP164" s="603"/>
      <c r="CQ164" s="603"/>
      <c r="CR164" s="603"/>
      <c r="CS164" s="603"/>
      <c r="CT164" s="603"/>
      <c r="CU164" s="603"/>
      <c r="CV164" s="603"/>
      <c r="CW164" s="603"/>
      <c r="CX164" s="603"/>
      <c r="CY164" s="603"/>
      <c r="CZ164" s="603"/>
      <c r="DA164" s="603"/>
      <c r="DB164" s="603"/>
      <c r="DC164" s="603"/>
      <c r="DD164" s="603"/>
      <c r="DE164" s="603"/>
      <c r="DF164" s="603">
        <v>124.58</v>
      </c>
      <c r="DG164" s="603">
        <v>124.58</v>
      </c>
      <c r="DH164" s="603">
        <v>124.67</v>
      </c>
      <c r="DI164" s="603">
        <v>124.59</v>
      </c>
      <c r="DJ164" s="603">
        <v>216.62</v>
      </c>
      <c r="DK164" s="603">
        <v>216.62</v>
      </c>
      <c r="DL164" s="603">
        <v>209.09</v>
      </c>
      <c r="DM164" s="603">
        <v>209.09</v>
      </c>
      <c r="DN164" s="603">
        <v>216.62</v>
      </c>
      <c r="DO164" s="603">
        <v>216.62</v>
      </c>
      <c r="DP164" s="603">
        <v>209.09</v>
      </c>
      <c r="DQ164" s="603">
        <v>216.62</v>
      </c>
      <c r="DR164" s="603">
        <v>216.62</v>
      </c>
      <c r="DS164" s="603">
        <v>216.62</v>
      </c>
      <c r="DT164" s="603">
        <v>209.09</v>
      </c>
      <c r="DU164" s="603">
        <v>209.09</v>
      </c>
      <c r="DV164" s="603">
        <v>233.72</v>
      </c>
      <c r="DW164" s="603">
        <v>227.03</v>
      </c>
      <c r="DX164" s="603">
        <v>233.72</v>
      </c>
      <c r="DY164" s="603">
        <v>233.72</v>
      </c>
      <c r="DZ164" s="603">
        <v>227.03</v>
      </c>
      <c r="EA164" s="603">
        <v>227.03</v>
      </c>
      <c r="EB164" s="603">
        <v>227.96</v>
      </c>
      <c r="EC164" s="603">
        <v>227.96</v>
      </c>
      <c r="ED164" s="603">
        <v>65.91</v>
      </c>
      <c r="EE164" s="603">
        <v>63.5</v>
      </c>
      <c r="EF164" s="603">
        <v>63.5</v>
      </c>
      <c r="EG164" s="603">
        <v>63.5</v>
      </c>
      <c r="EH164" s="603">
        <v>64.209999999999994</v>
      </c>
      <c r="EI164" s="603">
        <v>64.209999999999994</v>
      </c>
      <c r="EJ164" s="603">
        <v>183.65</v>
      </c>
      <c r="EK164" s="603">
        <v>183.65</v>
      </c>
      <c r="EL164" s="603">
        <v>183.65</v>
      </c>
      <c r="EM164" s="603">
        <v>188.2</v>
      </c>
      <c r="EN164" s="603">
        <v>183.89</v>
      </c>
      <c r="EO164" s="603">
        <v>183.89</v>
      </c>
      <c r="EP164" s="603">
        <v>184.04</v>
      </c>
      <c r="EQ164" s="603">
        <v>184.04</v>
      </c>
      <c r="ER164" s="603">
        <v>57.05</v>
      </c>
      <c r="ES164" s="603">
        <v>57.51</v>
      </c>
      <c r="ET164" s="603">
        <v>57.08</v>
      </c>
      <c r="EU164" s="603">
        <v>57.08</v>
      </c>
      <c r="EV164" s="603">
        <v>57.08</v>
      </c>
      <c r="EW164" s="603">
        <v>57.08</v>
      </c>
      <c r="EX164" s="603">
        <v>57.08</v>
      </c>
      <c r="EY164" s="603">
        <v>48.78</v>
      </c>
      <c r="EZ164" s="603">
        <v>151.35</v>
      </c>
      <c r="FA164" s="603">
        <v>151.35</v>
      </c>
      <c r="FB164" s="603">
        <v>151.35</v>
      </c>
      <c r="FC164" s="603">
        <v>151.35</v>
      </c>
      <c r="FD164" s="603">
        <v>31.86</v>
      </c>
      <c r="FE164" s="603">
        <v>31.86</v>
      </c>
      <c r="FF164" s="603">
        <v>31.86</v>
      </c>
      <c r="FG164" s="603">
        <v>31.86</v>
      </c>
      <c r="FH164" s="603">
        <v>31.86</v>
      </c>
      <c r="FI164" s="603">
        <v>31.86</v>
      </c>
      <c r="FJ164" s="603">
        <v>26.1</v>
      </c>
      <c r="FK164" s="603">
        <v>26.1</v>
      </c>
      <c r="FL164" s="593">
        <v>26.11</v>
      </c>
      <c r="FM164" s="593">
        <v>26.11</v>
      </c>
      <c r="FN164" s="593">
        <v>27</v>
      </c>
      <c r="FO164" s="593">
        <v>27</v>
      </c>
      <c r="FP164" s="593">
        <v>39.96</v>
      </c>
      <c r="FQ164" s="593">
        <v>39.96</v>
      </c>
      <c r="FR164" s="593">
        <v>39.96</v>
      </c>
      <c r="FS164" s="593">
        <v>39.96</v>
      </c>
      <c r="FT164" s="593">
        <v>157.97999999999999</v>
      </c>
      <c r="FU164" s="593">
        <v>157.97999999999999</v>
      </c>
      <c r="FV164" s="593">
        <v>157.97999999999999</v>
      </c>
      <c r="FW164" s="593">
        <v>157.97999999999999</v>
      </c>
      <c r="FX164" s="593">
        <v>157.97999999999999</v>
      </c>
      <c r="FY164" s="593">
        <v>157.97999999999999</v>
      </c>
      <c r="FZ164" s="593">
        <v>157.97999999999999</v>
      </c>
      <c r="GA164" s="593">
        <v>157.97999999999999</v>
      </c>
      <c r="GB164" s="593">
        <v>79.52</v>
      </c>
      <c r="GC164" s="593">
        <v>79.52</v>
      </c>
      <c r="GD164" s="593">
        <v>19.45</v>
      </c>
      <c r="GE164" s="593">
        <v>19.8</v>
      </c>
      <c r="GF164" s="593">
        <v>23.55</v>
      </c>
      <c r="GG164" s="593">
        <v>23.55</v>
      </c>
      <c r="GH164" s="593">
        <v>19.5</v>
      </c>
      <c r="GI164" s="593">
        <v>19.5</v>
      </c>
      <c r="GJ164" s="593">
        <v>19.34</v>
      </c>
      <c r="GK164" s="593">
        <v>19.34</v>
      </c>
      <c r="GL164" s="593">
        <v>19.34</v>
      </c>
      <c r="GM164" s="593">
        <v>19.34</v>
      </c>
      <c r="GN164" s="593">
        <v>8.19</v>
      </c>
      <c r="GO164" s="593">
        <v>8.19</v>
      </c>
      <c r="GP164" s="593">
        <v>6.43</v>
      </c>
      <c r="GQ164" s="593">
        <v>6.26</v>
      </c>
      <c r="GZ164" s="593">
        <v>48.18</v>
      </c>
      <c r="HA164" s="593">
        <v>48.18</v>
      </c>
      <c r="HB164" s="593">
        <v>147.76</v>
      </c>
      <c r="HC164" s="593">
        <v>147.76</v>
      </c>
      <c r="HD164" s="593">
        <v>147.76</v>
      </c>
      <c r="HE164" s="593">
        <v>147.76</v>
      </c>
      <c r="HF164" s="593">
        <v>184.8</v>
      </c>
      <c r="HG164" s="593">
        <v>184.8</v>
      </c>
      <c r="HH164" s="593">
        <v>184.8</v>
      </c>
      <c r="HI164" s="593">
        <v>184.8</v>
      </c>
      <c r="HJ164" s="593">
        <v>184.8</v>
      </c>
      <c r="HK164" s="593">
        <v>184.8</v>
      </c>
      <c r="HL164" s="593">
        <v>232.53</v>
      </c>
      <c r="HM164" s="593">
        <v>232.53</v>
      </c>
      <c r="HN164" s="593">
        <v>204.51</v>
      </c>
      <c r="HO164" s="593">
        <v>204.51</v>
      </c>
      <c r="HP164" s="593">
        <v>204.51</v>
      </c>
      <c r="HQ164" s="593">
        <v>204.51</v>
      </c>
      <c r="HR164" s="593">
        <v>211.47</v>
      </c>
      <c r="HS164" s="593">
        <v>211.47</v>
      </c>
      <c r="HT164" s="593">
        <v>211.47</v>
      </c>
      <c r="HU164" s="593">
        <v>211.47</v>
      </c>
      <c r="HX164" s="593">
        <v>43.77</v>
      </c>
      <c r="HY164" s="593">
        <v>43.77</v>
      </c>
      <c r="HZ164" s="593">
        <v>141.05000000000001</v>
      </c>
      <c r="IA164" s="593">
        <v>141.05000000000001</v>
      </c>
      <c r="IB164" s="593">
        <v>142.78</v>
      </c>
      <c r="IC164" s="593">
        <v>142.78</v>
      </c>
      <c r="ID164" s="593">
        <v>181.62</v>
      </c>
      <c r="IE164" s="593">
        <v>181.62</v>
      </c>
      <c r="IJ164" s="593">
        <v>110.38</v>
      </c>
      <c r="IK164" s="593">
        <v>110.38</v>
      </c>
      <c r="IL164" s="593">
        <v>225.84</v>
      </c>
      <c r="IM164" s="593">
        <v>225.84</v>
      </c>
      <c r="IN164" s="593">
        <v>281.47000000000003</v>
      </c>
      <c r="IO164" s="593">
        <v>281.47000000000003</v>
      </c>
      <c r="IP164" s="593">
        <v>281.47000000000003</v>
      </c>
      <c r="IQ164" s="593">
        <v>281.47000000000003</v>
      </c>
      <c r="IV164" s="593">
        <v>110.38</v>
      </c>
      <c r="IW164" s="593">
        <v>110.38</v>
      </c>
      <c r="IX164" s="593">
        <v>225.84</v>
      </c>
      <c r="IY164" s="593">
        <v>225.84</v>
      </c>
      <c r="IZ164" s="593">
        <v>281.47000000000003</v>
      </c>
      <c r="JA164" s="593">
        <v>281.47000000000003</v>
      </c>
      <c r="JB164" s="593">
        <v>281.47000000000003</v>
      </c>
      <c r="JC164" s="593">
        <v>281.47000000000003</v>
      </c>
      <c r="JH164" s="593">
        <v>101.59</v>
      </c>
      <c r="JI164" s="593">
        <v>101.59</v>
      </c>
      <c r="JJ164" s="593">
        <v>216.64</v>
      </c>
      <c r="JK164" s="593">
        <v>216.64</v>
      </c>
      <c r="JL164" s="593">
        <v>216.64</v>
      </c>
      <c r="JM164" s="593">
        <v>216.64</v>
      </c>
      <c r="JN164" s="593">
        <v>270.14999999999998</v>
      </c>
      <c r="JO164" s="593">
        <v>270.14999999999998</v>
      </c>
      <c r="JP164" s="593">
        <v>270.14999999999998</v>
      </c>
      <c r="JQ164" s="593">
        <v>270.14999999999998</v>
      </c>
      <c r="JT164" s="593">
        <v>26.84</v>
      </c>
      <c r="JU164" s="593">
        <v>26.84</v>
      </c>
      <c r="JV164" s="593">
        <v>26.84</v>
      </c>
      <c r="JW164" s="593">
        <v>26.84</v>
      </c>
      <c r="JX164" s="593">
        <v>26.84</v>
      </c>
      <c r="JY164" s="593">
        <v>26.84</v>
      </c>
      <c r="KF164" s="593">
        <v>11.99</v>
      </c>
      <c r="KG164" s="593">
        <v>11.99</v>
      </c>
      <c r="KH164" s="593">
        <v>11.12</v>
      </c>
      <c r="KI164" s="593">
        <v>11.12</v>
      </c>
      <c r="KJ164" s="593">
        <v>11.12</v>
      </c>
      <c r="KK164" s="593">
        <v>11.12</v>
      </c>
      <c r="KR164" s="593">
        <v>27.88</v>
      </c>
      <c r="KS164" s="593">
        <v>27.88</v>
      </c>
      <c r="KT164" s="593">
        <v>27.88</v>
      </c>
      <c r="KU164" s="593">
        <v>27.88</v>
      </c>
      <c r="KV164" s="593">
        <v>137.79</v>
      </c>
      <c r="KW164" s="593">
        <v>137.79</v>
      </c>
      <c r="LD164" s="593">
        <v>12.66</v>
      </c>
      <c r="LE164" s="593">
        <v>12.66</v>
      </c>
      <c r="LF164" s="593">
        <v>12.66</v>
      </c>
      <c r="LG164" s="593">
        <v>12.66</v>
      </c>
      <c r="LH164" s="593">
        <v>2.09</v>
      </c>
      <c r="LI164" s="593">
        <v>2.09</v>
      </c>
      <c r="LP164" s="593">
        <v>13.24</v>
      </c>
      <c r="LQ164" s="593">
        <v>13.24</v>
      </c>
      <c r="LR164" s="593">
        <v>13.24</v>
      </c>
      <c r="LS164" s="593">
        <v>13.24</v>
      </c>
      <c r="LT164" s="593">
        <v>9.99</v>
      </c>
      <c r="LU164" s="593">
        <v>9.99</v>
      </c>
      <c r="MB164" s="593">
        <v>12.86</v>
      </c>
      <c r="MC164" s="593">
        <v>13.09</v>
      </c>
      <c r="MD164" s="593">
        <v>9.5</v>
      </c>
      <c r="ME164" s="593">
        <v>9.5</v>
      </c>
      <c r="MF164" s="593">
        <v>9.48</v>
      </c>
      <c r="MG164" s="593">
        <v>9.48</v>
      </c>
      <c r="MH164" s="593">
        <v>10.210000000000001</v>
      </c>
      <c r="MI164" s="593">
        <v>10.210000000000001</v>
      </c>
      <c r="MJ164" s="593">
        <v>9.59</v>
      </c>
      <c r="MK164" s="593">
        <v>9.59</v>
      </c>
      <c r="ML164" s="593">
        <v>9.8699999999999992</v>
      </c>
      <c r="MM164" s="593">
        <v>9.86</v>
      </c>
      <c r="MN164" s="593">
        <v>30.3</v>
      </c>
      <c r="MO164" s="593">
        <v>30.3</v>
      </c>
      <c r="MP164" s="593">
        <v>23.83</v>
      </c>
      <c r="MQ164" s="593">
        <v>23.83</v>
      </c>
      <c r="MR164" s="593">
        <v>25.41</v>
      </c>
      <c r="MS164" s="593">
        <v>25.41</v>
      </c>
      <c r="MT164" s="593">
        <v>158.53</v>
      </c>
      <c r="MU164" s="593">
        <v>158.53</v>
      </c>
      <c r="MV164" s="593">
        <v>158.53</v>
      </c>
      <c r="MW164" s="593">
        <v>158.53</v>
      </c>
      <c r="MX164" s="593">
        <v>158.53</v>
      </c>
      <c r="MY164" s="593">
        <v>158.53</v>
      </c>
      <c r="MZ164" s="593">
        <v>49.1</v>
      </c>
      <c r="NA164" s="593">
        <v>49.1</v>
      </c>
      <c r="NB164" s="593">
        <v>201.86</v>
      </c>
      <c r="NC164" s="593">
        <v>201.86</v>
      </c>
      <c r="ND164" s="593">
        <v>196.98</v>
      </c>
      <c r="NE164" s="593">
        <v>196.98</v>
      </c>
      <c r="NF164" s="604">
        <f t="shared" si="16"/>
        <v>199.42000000000002</v>
      </c>
      <c r="NG164" s="604">
        <f t="shared" si="16"/>
        <v>199.42000000000002</v>
      </c>
      <c r="NH164" s="593">
        <v>201.63</v>
      </c>
      <c r="NI164" s="593">
        <v>201.63</v>
      </c>
      <c r="NL164" s="593">
        <v>42.17</v>
      </c>
      <c r="NM164" s="593">
        <v>42.17</v>
      </c>
      <c r="NN164" s="593">
        <v>169.42</v>
      </c>
      <c r="NO164" s="593">
        <v>169.42</v>
      </c>
      <c r="NP164" s="593">
        <v>169.42</v>
      </c>
      <c r="NQ164" s="593">
        <v>172.27</v>
      </c>
      <c r="NR164" s="593">
        <v>168.67</v>
      </c>
      <c r="NS164" s="593">
        <v>168.67</v>
      </c>
      <c r="NT164" s="593">
        <v>169.95</v>
      </c>
      <c r="NU164" s="593">
        <v>169.95</v>
      </c>
      <c r="NX164" s="593">
        <v>95.19</v>
      </c>
      <c r="NY164" s="593">
        <v>95.19</v>
      </c>
      <c r="NZ164" s="593">
        <v>186.74</v>
      </c>
      <c r="OA164" s="593">
        <v>186.74</v>
      </c>
      <c r="OB164" s="593">
        <v>186.74</v>
      </c>
      <c r="OC164" s="593">
        <v>186.74</v>
      </c>
      <c r="OD164" s="593">
        <v>187.55</v>
      </c>
      <c r="OE164" s="593">
        <v>187.55</v>
      </c>
      <c r="OJ164" s="593">
        <v>67.400000000000006</v>
      </c>
      <c r="OK164" s="593">
        <v>67.400000000000006</v>
      </c>
      <c r="OL164" s="593">
        <v>153.38999999999999</v>
      </c>
      <c r="OM164" s="593">
        <v>153.38999999999999</v>
      </c>
      <c r="ON164" s="593">
        <v>153.38999999999999</v>
      </c>
      <c r="OO164" s="593">
        <v>153.38999999999999</v>
      </c>
      <c r="OP164" s="593">
        <v>146.91</v>
      </c>
      <c r="OQ164" s="593">
        <v>146.91</v>
      </c>
      <c r="OR164" s="593">
        <v>178.65</v>
      </c>
      <c r="OS164" s="593">
        <v>178.65</v>
      </c>
      <c r="OV164" s="593">
        <v>31.67</v>
      </c>
      <c r="OW164" s="593">
        <v>31.67</v>
      </c>
      <c r="OX164" s="593">
        <v>25.26</v>
      </c>
      <c r="OY164" s="593">
        <v>25.26</v>
      </c>
      <c r="OZ164" s="593">
        <v>24.72</v>
      </c>
      <c r="PA164" s="593">
        <v>24.72</v>
      </c>
      <c r="PB164" s="593">
        <v>24.31</v>
      </c>
      <c r="PC164" s="593">
        <v>24.31</v>
      </c>
      <c r="PD164" s="593">
        <v>157.69999999999999</v>
      </c>
      <c r="PE164" s="593">
        <v>157.69999999999999</v>
      </c>
      <c r="PH164" s="593">
        <v>36.08</v>
      </c>
      <c r="PI164" s="593">
        <v>36.08</v>
      </c>
      <c r="PJ164" s="593">
        <v>29.4</v>
      </c>
      <c r="PK164" s="593">
        <v>29.4</v>
      </c>
      <c r="PL164" s="593">
        <v>29.4</v>
      </c>
      <c r="PM164" s="593">
        <v>28.29</v>
      </c>
      <c r="PN164" s="593">
        <v>28.29</v>
      </c>
      <c r="PO164" s="593">
        <v>28.78</v>
      </c>
      <c r="PP164" s="593">
        <v>168.18</v>
      </c>
      <c r="PQ164" s="593">
        <v>168.18</v>
      </c>
      <c r="PT164" s="593">
        <v>25.14</v>
      </c>
      <c r="PU164" s="593">
        <v>25.14</v>
      </c>
      <c r="PV164" s="593">
        <v>17.309999999999999</v>
      </c>
      <c r="PW164" s="593">
        <v>17.309999999999999</v>
      </c>
      <c r="PX164" s="593">
        <v>18.23</v>
      </c>
      <c r="PY164" s="593">
        <v>18.23</v>
      </c>
      <c r="PZ164" s="593">
        <v>18.23</v>
      </c>
      <c r="QA164" s="593">
        <v>18.23</v>
      </c>
      <c r="QB164" s="593">
        <v>18.23</v>
      </c>
      <c r="QC164" s="593">
        <v>18.23</v>
      </c>
      <c r="QD164" s="593">
        <v>18.28</v>
      </c>
      <c r="QE164" s="593">
        <v>18.64</v>
      </c>
      <c r="QF164" s="593">
        <v>7.29</v>
      </c>
      <c r="QG164" s="593">
        <v>7.29</v>
      </c>
      <c r="QH164" s="593">
        <v>4.93</v>
      </c>
      <c r="QI164" s="593">
        <v>4.93</v>
      </c>
      <c r="QJ164" s="593">
        <v>5.18</v>
      </c>
      <c r="QK164" s="593">
        <v>5.18</v>
      </c>
      <c r="QL164" s="593">
        <v>5.18</v>
      </c>
      <c r="QM164" s="593">
        <v>5.18</v>
      </c>
      <c r="QN164" s="593">
        <v>5.18</v>
      </c>
      <c r="QO164" s="593">
        <v>5.18</v>
      </c>
      <c r="QP164" s="593">
        <v>5.22</v>
      </c>
      <c r="QQ164" s="593">
        <v>5.22</v>
      </c>
      <c r="QR164" s="593">
        <v>8.57</v>
      </c>
      <c r="QS164" s="593">
        <v>8.57</v>
      </c>
      <c r="QT164" s="593">
        <v>5.79</v>
      </c>
      <c r="QU164" s="593">
        <v>5.79</v>
      </c>
      <c r="QV164" s="593">
        <v>6.09</v>
      </c>
      <c r="QW164" s="593">
        <v>6.09</v>
      </c>
      <c r="QX164" s="593">
        <v>6.09</v>
      </c>
      <c r="QY164" s="593">
        <v>6.09</v>
      </c>
      <c r="QZ164" s="593">
        <v>6.09</v>
      </c>
      <c r="RA164" s="593">
        <v>6.09</v>
      </c>
      <c r="RB164" s="593">
        <v>6.14</v>
      </c>
      <c r="RC164" s="593">
        <v>6.14</v>
      </c>
      <c r="RD164" s="593">
        <v>13.41</v>
      </c>
      <c r="RE164" s="593">
        <v>13.41</v>
      </c>
      <c r="RF164" s="593">
        <v>9.08</v>
      </c>
      <c r="RG164" s="593">
        <v>9.08</v>
      </c>
      <c r="RH164" s="593">
        <v>9.56</v>
      </c>
      <c r="RI164" s="593">
        <v>9.56</v>
      </c>
      <c r="RJ164" s="593">
        <v>9.56</v>
      </c>
      <c r="RK164" s="593">
        <v>9.56</v>
      </c>
      <c r="RL164" s="593">
        <v>9.56</v>
      </c>
      <c r="RM164" s="593">
        <v>9.56</v>
      </c>
      <c r="RN164" s="593">
        <v>9.6199999999999992</v>
      </c>
      <c r="RO164" s="593">
        <v>9.81</v>
      </c>
      <c r="RP164" s="593">
        <v>35.24</v>
      </c>
      <c r="RQ164" s="593">
        <v>35.24</v>
      </c>
      <c r="RR164" s="593">
        <v>24.68</v>
      </c>
      <c r="RS164" s="593">
        <v>24.68</v>
      </c>
      <c r="RT164" s="593">
        <v>26</v>
      </c>
      <c r="RU164" s="593">
        <v>26</v>
      </c>
      <c r="RV164" s="593">
        <v>26</v>
      </c>
      <c r="RW164" s="593">
        <v>26</v>
      </c>
      <c r="RX164" s="593">
        <v>26</v>
      </c>
      <c r="RY164" s="593">
        <v>26</v>
      </c>
      <c r="RZ164" s="593">
        <v>25.99</v>
      </c>
      <c r="SA164" s="593">
        <v>25.99</v>
      </c>
      <c r="SB164" s="593">
        <v>18.57</v>
      </c>
      <c r="SC164" s="593">
        <v>18.57</v>
      </c>
      <c r="SD164" s="593">
        <v>12.66</v>
      </c>
      <c r="SE164" s="593">
        <v>12.66</v>
      </c>
      <c r="SF164" s="593">
        <v>13.33</v>
      </c>
      <c r="SG164" s="593">
        <v>13.33</v>
      </c>
      <c r="SH164" s="593">
        <v>13.33</v>
      </c>
      <c r="SI164" s="593">
        <v>13.33</v>
      </c>
      <c r="SJ164" s="593">
        <v>13.33</v>
      </c>
      <c r="SK164" s="593">
        <v>13.33</v>
      </c>
      <c r="SL164" s="593">
        <v>13.39</v>
      </c>
      <c r="SM164" s="593">
        <v>13.39</v>
      </c>
      <c r="SN164" s="593">
        <v>15.64</v>
      </c>
      <c r="SO164" s="593">
        <v>15.63</v>
      </c>
      <c r="SZ164" s="593">
        <v>17.12</v>
      </c>
      <c r="TA164" s="593">
        <v>17.12</v>
      </c>
      <c r="TX164" s="593">
        <v>10.93</v>
      </c>
      <c r="TY164" s="600">
        <v>10.93</v>
      </c>
    </row>
    <row r="165" spans="1:545" s="593" customFormat="1" x14ac:dyDescent="0.15">
      <c r="A165" s="602">
        <v>49</v>
      </c>
      <c r="B165" s="603">
        <v>40.14</v>
      </c>
      <c r="C165" s="603">
        <v>40.14</v>
      </c>
      <c r="D165" s="603">
        <v>40.49</v>
      </c>
      <c r="E165" s="603">
        <v>40.49</v>
      </c>
      <c r="F165" s="603">
        <v>151.04</v>
      </c>
      <c r="G165" s="603">
        <v>151.04</v>
      </c>
      <c r="H165" s="603">
        <v>141.1</v>
      </c>
      <c r="I165" s="603">
        <v>141.1</v>
      </c>
      <c r="J165" s="603">
        <v>149.34</v>
      </c>
      <c r="K165" s="603">
        <v>149.34</v>
      </c>
      <c r="L165" s="603"/>
      <c r="M165" s="603"/>
      <c r="N165" s="603"/>
      <c r="O165" s="603"/>
      <c r="P165" s="603"/>
      <c r="Q165" s="603"/>
      <c r="R165" s="603"/>
      <c r="S165" s="603"/>
      <c r="T165" s="603"/>
      <c r="U165" s="603"/>
      <c r="V165" s="603"/>
      <c r="W165" s="603"/>
      <c r="X165" s="603"/>
      <c r="Y165" s="603"/>
      <c r="Z165" s="603">
        <v>8.07</v>
      </c>
      <c r="AA165" s="603"/>
      <c r="AB165" s="603"/>
      <c r="AC165" s="603"/>
      <c r="AD165" s="603"/>
      <c r="AE165" s="603"/>
      <c r="AF165" s="603"/>
      <c r="AG165" s="603"/>
      <c r="AH165" s="603"/>
      <c r="AI165" s="603"/>
      <c r="AJ165" s="603"/>
      <c r="AK165" s="603"/>
      <c r="AL165" s="603">
        <v>18.739999999999998</v>
      </c>
      <c r="AM165" s="603">
        <v>18.73</v>
      </c>
      <c r="AN165" s="603"/>
      <c r="AO165" s="603"/>
      <c r="AP165" s="603"/>
      <c r="AQ165" s="603"/>
      <c r="AR165" s="603"/>
      <c r="AS165" s="603"/>
      <c r="AT165" s="603"/>
      <c r="AU165" s="603"/>
      <c r="AV165" s="603"/>
      <c r="AW165" s="603"/>
      <c r="AX165" s="603">
        <v>21.36</v>
      </c>
      <c r="AY165" s="603">
        <v>21.36</v>
      </c>
      <c r="AZ165" s="603"/>
      <c r="BA165" s="603"/>
      <c r="BB165" s="603"/>
      <c r="BC165" s="603"/>
      <c r="BD165" s="603"/>
      <c r="BE165" s="603"/>
      <c r="BF165" s="603"/>
      <c r="BG165" s="603"/>
      <c r="BH165" s="603"/>
      <c r="BI165" s="603"/>
      <c r="BJ165" s="603">
        <v>11.55</v>
      </c>
      <c r="BK165" s="603"/>
      <c r="BL165" s="603"/>
      <c r="BM165" s="603"/>
      <c r="BN165" s="603"/>
      <c r="BO165" s="603"/>
      <c r="BP165" s="603"/>
      <c r="BQ165" s="603"/>
      <c r="BR165" s="603"/>
      <c r="BS165" s="603"/>
      <c r="BT165" s="603"/>
      <c r="BU165" s="603"/>
      <c r="BV165" s="603">
        <v>3.24</v>
      </c>
      <c r="BW165" s="603"/>
      <c r="BX165" s="603"/>
      <c r="BY165" s="603"/>
      <c r="BZ165" s="603"/>
      <c r="CA165" s="603"/>
      <c r="CB165" s="603"/>
      <c r="CC165" s="603"/>
      <c r="CD165" s="603"/>
      <c r="CE165" s="603"/>
      <c r="CF165" s="603"/>
      <c r="CG165" s="603"/>
      <c r="CH165" s="603">
        <v>10.26</v>
      </c>
      <c r="CI165" s="603">
        <v>10.26</v>
      </c>
      <c r="CJ165" s="603"/>
      <c r="CK165" s="603"/>
      <c r="CL165" s="603"/>
      <c r="CM165" s="603"/>
      <c r="CN165" s="603"/>
      <c r="CO165" s="603"/>
      <c r="CP165" s="603"/>
      <c r="CQ165" s="603"/>
      <c r="CR165" s="603"/>
      <c r="CS165" s="603"/>
      <c r="CT165" s="603"/>
      <c r="CU165" s="603"/>
      <c r="CV165" s="603"/>
      <c r="CW165" s="603"/>
      <c r="CX165" s="603"/>
      <c r="CY165" s="603"/>
      <c r="CZ165" s="603"/>
      <c r="DA165" s="603"/>
      <c r="DB165" s="603"/>
      <c r="DC165" s="603"/>
      <c r="DD165" s="603"/>
      <c r="DE165" s="603"/>
      <c r="DF165" s="603">
        <v>125.57</v>
      </c>
      <c r="DG165" s="603">
        <v>125.57</v>
      </c>
      <c r="DH165" s="603">
        <v>125.62</v>
      </c>
      <c r="DI165" s="603">
        <v>125.58</v>
      </c>
      <c r="DJ165" s="603">
        <v>219.07</v>
      </c>
      <c r="DK165" s="603">
        <v>219.07</v>
      </c>
      <c r="DL165" s="603">
        <v>211.46</v>
      </c>
      <c r="DM165" s="603">
        <v>211.46</v>
      </c>
      <c r="DN165" s="603">
        <v>219.07</v>
      </c>
      <c r="DO165" s="603">
        <v>219.07</v>
      </c>
      <c r="DP165" s="603">
        <v>211.46</v>
      </c>
      <c r="DQ165" s="603">
        <v>219.07</v>
      </c>
      <c r="DR165" s="603">
        <v>219.07</v>
      </c>
      <c r="DS165" s="603">
        <v>219.07</v>
      </c>
      <c r="DT165" s="603">
        <v>211.46</v>
      </c>
      <c r="DU165" s="603">
        <v>211.46</v>
      </c>
      <c r="DV165" s="603">
        <v>236</v>
      </c>
      <c r="DW165" s="603">
        <v>229.25</v>
      </c>
      <c r="DX165" s="603">
        <v>236</v>
      </c>
      <c r="DY165" s="603">
        <v>236</v>
      </c>
      <c r="DZ165" s="603">
        <v>229.25</v>
      </c>
      <c r="EA165" s="603">
        <v>229.25</v>
      </c>
      <c r="EB165" s="603">
        <v>230.15</v>
      </c>
      <c r="EC165" s="603">
        <v>230.15</v>
      </c>
      <c r="ED165" s="603">
        <v>66.430000000000007</v>
      </c>
      <c r="EE165" s="603">
        <v>64</v>
      </c>
      <c r="EF165" s="603">
        <v>64</v>
      </c>
      <c r="EG165" s="603">
        <v>64</v>
      </c>
      <c r="EH165" s="603">
        <v>64.69</v>
      </c>
      <c r="EI165" s="603">
        <v>64.69</v>
      </c>
      <c r="EJ165" s="603">
        <v>185.49</v>
      </c>
      <c r="EK165" s="603">
        <v>185.49</v>
      </c>
      <c r="EL165" s="603">
        <v>185.49</v>
      </c>
      <c r="EM165" s="603">
        <v>190.06</v>
      </c>
      <c r="EN165" s="603">
        <v>185.74</v>
      </c>
      <c r="EO165" s="603">
        <v>185.74</v>
      </c>
      <c r="EP165" s="603">
        <v>185.88</v>
      </c>
      <c r="EQ165" s="603">
        <v>185.88</v>
      </c>
      <c r="ER165" s="603">
        <v>57.5</v>
      </c>
      <c r="ES165" s="603">
        <v>57.95</v>
      </c>
      <c r="ET165" s="603">
        <v>57.52</v>
      </c>
      <c r="EU165" s="603">
        <v>57.52</v>
      </c>
      <c r="EV165" s="603">
        <v>57.52</v>
      </c>
      <c r="EW165" s="603">
        <v>57.52</v>
      </c>
      <c r="EX165" s="603">
        <v>57.52</v>
      </c>
      <c r="EY165" s="603">
        <v>49.32</v>
      </c>
      <c r="EZ165" s="603">
        <v>153.01</v>
      </c>
      <c r="FA165" s="603">
        <v>153.01</v>
      </c>
      <c r="FB165" s="603">
        <v>153.01</v>
      </c>
      <c r="FC165" s="603">
        <v>153.01</v>
      </c>
      <c r="FD165" s="603">
        <v>32.119999999999997</v>
      </c>
      <c r="FE165" s="603">
        <v>32.119999999999997</v>
      </c>
      <c r="FF165" s="603">
        <v>32.119999999999997</v>
      </c>
      <c r="FG165" s="603">
        <v>32.119999999999997</v>
      </c>
      <c r="FH165" s="603">
        <v>32.119999999999997</v>
      </c>
      <c r="FI165" s="603">
        <v>32.119999999999997</v>
      </c>
      <c r="FJ165" s="603">
        <v>26.41</v>
      </c>
      <c r="FK165" s="603">
        <v>26.41</v>
      </c>
      <c r="FL165" s="593">
        <v>26.41</v>
      </c>
      <c r="FM165" s="593">
        <v>26.41</v>
      </c>
      <c r="FN165" s="593">
        <v>27.28</v>
      </c>
      <c r="FO165" s="593">
        <v>27.28</v>
      </c>
      <c r="FP165" s="593">
        <v>40.28</v>
      </c>
      <c r="FQ165" s="593">
        <v>40.28</v>
      </c>
      <c r="FR165" s="593">
        <v>40.28</v>
      </c>
      <c r="FS165" s="593">
        <v>40.28</v>
      </c>
      <c r="FT165" s="593">
        <v>159.62</v>
      </c>
      <c r="FU165" s="593">
        <v>159.62</v>
      </c>
      <c r="FV165" s="593">
        <v>159.62</v>
      </c>
      <c r="FW165" s="593">
        <v>159.62</v>
      </c>
      <c r="FX165" s="593">
        <v>159.62</v>
      </c>
      <c r="FY165" s="593">
        <v>159.62</v>
      </c>
      <c r="FZ165" s="593">
        <v>159.62</v>
      </c>
      <c r="GA165" s="593">
        <v>159.62</v>
      </c>
      <c r="GB165" s="593">
        <v>80.349999999999994</v>
      </c>
      <c r="GC165" s="593">
        <v>80.349999999999994</v>
      </c>
      <c r="GD165" s="593">
        <v>19.68</v>
      </c>
      <c r="GE165" s="593">
        <v>20.03</v>
      </c>
      <c r="GF165" s="593">
        <v>23.74</v>
      </c>
      <c r="GG165" s="593">
        <v>23.74</v>
      </c>
      <c r="GH165" s="593">
        <v>19.739999999999998</v>
      </c>
      <c r="GI165" s="593">
        <v>19.739999999999998</v>
      </c>
      <c r="GJ165" s="593">
        <v>19.579999999999998</v>
      </c>
      <c r="GK165" s="593">
        <v>19.579999999999998</v>
      </c>
      <c r="GL165" s="593">
        <v>19.579999999999998</v>
      </c>
      <c r="GM165" s="593">
        <v>19.579999999999998</v>
      </c>
      <c r="GN165" s="593">
        <v>8.25</v>
      </c>
      <c r="GO165" s="593">
        <v>8.25</v>
      </c>
      <c r="GP165" s="593">
        <v>6.51</v>
      </c>
      <c r="GQ165" s="593">
        <v>6.34</v>
      </c>
      <c r="GZ165" s="593">
        <v>48.56</v>
      </c>
      <c r="HA165" s="593">
        <v>48.56</v>
      </c>
      <c r="HB165" s="593">
        <v>149.1</v>
      </c>
      <c r="HC165" s="593">
        <v>149.1</v>
      </c>
      <c r="HD165" s="593">
        <v>149.1</v>
      </c>
      <c r="HE165" s="593">
        <v>149.1</v>
      </c>
      <c r="HF165" s="593">
        <v>186.81</v>
      </c>
      <c r="HG165" s="593">
        <v>186.81</v>
      </c>
      <c r="HH165" s="593">
        <v>186.81</v>
      </c>
      <c r="HI165" s="593">
        <v>186.81</v>
      </c>
      <c r="HJ165" s="593">
        <v>186.81</v>
      </c>
      <c r="HK165" s="593">
        <v>186.81</v>
      </c>
      <c r="HL165" s="593">
        <v>234.97</v>
      </c>
      <c r="HM165" s="593">
        <v>234.97</v>
      </c>
      <c r="HN165" s="593">
        <v>206.8</v>
      </c>
      <c r="HO165" s="593">
        <v>206.8</v>
      </c>
      <c r="HP165" s="593">
        <v>206.8</v>
      </c>
      <c r="HQ165" s="593">
        <v>206.8</v>
      </c>
      <c r="HR165" s="593">
        <v>213.67</v>
      </c>
      <c r="HS165" s="593">
        <v>213.67</v>
      </c>
      <c r="HT165" s="593">
        <v>213.67</v>
      </c>
      <c r="HU165" s="593">
        <v>213.67</v>
      </c>
      <c r="HX165" s="593">
        <v>44.11</v>
      </c>
      <c r="HY165" s="593">
        <v>44.11</v>
      </c>
      <c r="HZ165" s="593">
        <v>142.35</v>
      </c>
      <c r="IA165" s="593">
        <v>142.35</v>
      </c>
      <c r="IB165" s="593">
        <v>144.13</v>
      </c>
      <c r="IC165" s="593">
        <v>144.13</v>
      </c>
      <c r="ID165" s="593">
        <v>183.63</v>
      </c>
      <c r="IE165" s="593">
        <v>183.63</v>
      </c>
      <c r="IJ165" s="593">
        <v>111.16</v>
      </c>
      <c r="IK165" s="593">
        <v>111.16</v>
      </c>
      <c r="IL165" s="593">
        <v>227.29</v>
      </c>
      <c r="IM165" s="593">
        <v>227.29</v>
      </c>
      <c r="IN165" s="593">
        <v>283.77999999999997</v>
      </c>
      <c r="IO165" s="593">
        <v>283.77999999999997</v>
      </c>
      <c r="IP165" s="593">
        <v>283.77999999999997</v>
      </c>
      <c r="IQ165" s="593">
        <v>283.77999999999997</v>
      </c>
      <c r="IV165" s="593">
        <v>111.16</v>
      </c>
      <c r="IW165" s="593">
        <v>111.16</v>
      </c>
      <c r="IX165" s="593">
        <v>227.29</v>
      </c>
      <c r="IY165" s="593">
        <v>227.29</v>
      </c>
      <c r="IZ165" s="593">
        <v>283.77999999999997</v>
      </c>
      <c r="JA165" s="593">
        <v>283.77999999999997</v>
      </c>
      <c r="JB165" s="593">
        <v>283.77999999999997</v>
      </c>
      <c r="JC165" s="593">
        <v>283.77999999999997</v>
      </c>
      <c r="JH165" s="593">
        <v>102.4</v>
      </c>
      <c r="JI165" s="593">
        <v>102.4</v>
      </c>
      <c r="JJ165" s="593">
        <v>218.11</v>
      </c>
      <c r="JK165" s="593">
        <v>218.11</v>
      </c>
      <c r="JL165" s="593">
        <v>218.11</v>
      </c>
      <c r="JM165" s="593">
        <v>218.11</v>
      </c>
      <c r="JN165" s="593">
        <v>272.47000000000003</v>
      </c>
      <c r="JO165" s="593">
        <v>272.47000000000003</v>
      </c>
      <c r="JP165" s="593">
        <v>272.47000000000003</v>
      </c>
      <c r="JQ165" s="593">
        <v>272.47000000000003</v>
      </c>
      <c r="JT165" s="593">
        <v>27.05</v>
      </c>
      <c r="JU165" s="593">
        <v>27.05</v>
      </c>
      <c r="JV165" s="593">
        <v>27.05</v>
      </c>
      <c r="JW165" s="593">
        <v>27.05</v>
      </c>
      <c r="JX165" s="593">
        <v>27.05</v>
      </c>
      <c r="JY165" s="593">
        <v>27.05</v>
      </c>
      <c r="KF165" s="593">
        <v>12.08</v>
      </c>
      <c r="KG165" s="593">
        <v>12.08</v>
      </c>
      <c r="KH165" s="593">
        <v>11.22</v>
      </c>
      <c r="KI165" s="593">
        <v>11.22</v>
      </c>
      <c r="KJ165" s="593">
        <v>11.22</v>
      </c>
      <c r="KK165" s="593">
        <v>11.22</v>
      </c>
      <c r="KR165" s="593">
        <v>28.1</v>
      </c>
      <c r="KS165" s="593">
        <v>28.1</v>
      </c>
      <c r="KT165" s="593">
        <v>28.1</v>
      </c>
      <c r="KU165" s="593">
        <v>28.1</v>
      </c>
      <c r="KV165" s="593">
        <v>139.4</v>
      </c>
      <c r="KW165" s="593">
        <v>139.4</v>
      </c>
      <c r="LD165" s="593">
        <v>12.81</v>
      </c>
      <c r="LE165" s="593">
        <v>12.81</v>
      </c>
      <c r="LF165" s="593">
        <v>12.81</v>
      </c>
      <c r="LG165" s="593">
        <v>12.81</v>
      </c>
      <c r="LH165" s="593">
        <v>2.12</v>
      </c>
      <c r="LI165" s="593">
        <v>2.12</v>
      </c>
      <c r="LP165" s="593">
        <v>13.34</v>
      </c>
      <c r="LQ165" s="593">
        <v>13.34</v>
      </c>
      <c r="LR165" s="593">
        <v>13.34</v>
      </c>
      <c r="LS165" s="593">
        <v>13.34</v>
      </c>
      <c r="LT165" s="593">
        <v>10.119999999999999</v>
      </c>
      <c r="LU165" s="593">
        <v>10.119999999999999</v>
      </c>
      <c r="MB165" s="593">
        <v>12.96</v>
      </c>
      <c r="MC165" s="593">
        <v>13.18</v>
      </c>
      <c r="MD165" s="593">
        <v>9.6199999999999992</v>
      </c>
      <c r="ME165" s="593">
        <v>9.6199999999999992</v>
      </c>
      <c r="MF165" s="593">
        <v>9.6</v>
      </c>
      <c r="MG165" s="593">
        <v>9.6</v>
      </c>
      <c r="MH165" s="593">
        <v>10.33</v>
      </c>
      <c r="MI165" s="593">
        <v>10.33</v>
      </c>
      <c r="MJ165" s="593">
        <v>9.7100000000000009</v>
      </c>
      <c r="MK165" s="593">
        <v>9.7100000000000009</v>
      </c>
      <c r="ML165" s="593">
        <v>9.99</v>
      </c>
      <c r="MM165" s="593">
        <v>9.98</v>
      </c>
      <c r="MN165" s="593">
        <v>30.54</v>
      </c>
      <c r="MO165" s="593">
        <v>30.54</v>
      </c>
      <c r="MP165" s="593">
        <v>24.11</v>
      </c>
      <c r="MQ165" s="593">
        <v>24.11</v>
      </c>
      <c r="MR165" s="593">
        <v>25.68</v>
      </c>
      <c r="MS165" s="593">
        <v>25.68</v>
      </c>
      <c r="MT165" s="593">
        <v>160.36000000000001</v>
      </c>
      <c r="MU165" s="593">
        <v>160.36000000000001</v>
      </c>
      <c r="MV165" s="593">
        <v>160.36000000000001</v>
      </c>
      <c r="MW165" s="593">
        <v>160.36000000000001</v>
      </c>
      <c r="MX165" s="593">
        <v>160.36000000000001</v>
      </c>
      <c r="MY165" s="593">
        <v>160.36000000000001</v>
      </c>
      <c r="MZ165" s="593">
        <v>49.48</v>
      </c>
      <c r="NA165" s="593">
        <v>49.48</v>
      </c>
      <c r="NB165" s="593">
        <v>204.1</v>
      </c>
      <c r="NC165" s="593">
        <v>204.1</v>
      </c>
      <c r="ND165" s="593">
        <v>199.19</v>
      </c>
      <c r="NE165" s="593">
        <v>199.19</v>
      </c>
      <c r="NF165" s="604">
        <f t="shared" si="16"/>
        <v>201.64499999999998</v>
      </c>
      <c r="NG165" s="604">
        <f t="shared" si="16"/>
        <v>201.64499999999998</v>
      </c>
      <c r="NH165" s="593">
        <v>203.79</v>
      </c>
      <c r="NI165" s="593">
        <v>203.79</v>
      </c>
      <c r="NL165" s="593">
        <v>42.5</v>
      </c>
      <c r="NM165" s="593">
        <v>42.5</v>
      </c>
      <c r="NN165" s="593">
        <v>171.34</v>
      </c>
      <c r="NO165" s="593">
        <v>171.34</v>
      </c>
      <c r="NP165" s="593">
        <v>171.34</v>
      </c>
      <c r="NQ165" s="593">
        <v>174.11</v>
      </c>
      <c r="NR165" s="593">
        <v>170.6</v>
      </c>
      <c r="NS165" s="593">
        <v>170.6</v>
      </c>
      <c r="NT165" s="593">
        <v>171.86</v>
      </c>
      <c r="NU165" s="593">
        <v>171.86</v>
      </c>
      <c r="NX165" s="593">
        <v>95.96</v>
      </c>
      <c r="NY165" s="593">
        <v>95.96</v>
      </c>
      <c r="NZ165" s="593">
        <v>188.47</v>
      </c>
      <c r="OA165" s="593">
        <v>188.47</v>
      </c>
      <c r="OB165" s="593">
        <v>188.47</v>
      </c>
      <c r="OC165" s="593">
        <v>188.47</v>
      </c>
      <c r="OD165" s="593">
        <v>189.26</v>
      </c>
      <c r="OE165" s="593">
        <v>189.26</v>
      </c>
      <c r="OJ165" s="593">
        <v>67.930000000000007</v>
      </c>
      <c r="OK165" s="593">
        <v>67.930000000000007</v>
      </c>
      <c r="OL165" s="593">
        <v>154.49</v>
      </c>
      <c r="OM165" s="593">
        <v>154.49</v>
      </c>
      <c r="ON165" s="593">
        <v>154.49</v>
      </c>
      <c r="OO165" s="593">
        <v>154.49</v>
      </c>
      <c r="OP165" s="593">
        <v>149.06</v>
      </c>
      <c r="OQ165" s="593">
        <v>149.06</v>
      </c>
      <c r="OR165" s="593">
        <v>180.54</v>
      </c>
      <c r="OS165" s="593">
        <v>180.54</v>
      </c>
      <c r="OV165" s="593">
        <v>31.92</v>
      </c>
      <c r="OW165" s="593">
        <v>31.92</v>
      </c>
      <c r="OX165" s="593">
        <v>25.56</v>
      </c>
      <c r="OY165" s="593">
        <v>25.56</v>
      </c>
      <c r="OZ165" s="593">
        <v>25.02</v>
      </c>
      <c r="PA165" s="593">
        <v>25.02</v>
      </c>
      <c r="PB165" s="593">
        <v>24.6</v>
      </c>
      <c r="PC165" s="593">
        <v>24.6</v>
      </c>
      <c r="PD165" s="593">
        <v>159.51</v>
      </c>
      <c r="PE165" s="593">
        <v>159.51</v>
      </c>
      <c r="PH165" s="593">
        <v>36.36</v>
      </c>
      <c r="PI165" s="593">
        <v>36.36</v>
      </c>
      <c r="PJ165" s="593">
        <v>29.74</v>
      </c>
      <c r="PK165" s="593">
        <v>29.74</v>
      </c>
      <c r="PL165" s="593">
        <v>29.74</v>
      </c>
      <c r="PM165" s="593">
        <v>28.62</v>
      </c>
      <c r="PN165" s="593">
        <v>28.62</v>
      </c>
      <c r="PO165" s="593">
        <v>29.1</v>
      </c>
      <c r="PP165" s="593">
        <v>170.06</v>
      </c>
      <c r="PQ165" s="593">
        <v>170.06</v>
      </c>
      <c r="PT165" s="593">
        <v>25.34</v>
      </c>
      <c r="PU165" s="593">
        <v>25.34</v>
      </c>
      <c r="PV165" s="593">
        <v>17.559999999999999</v>
      </c>
      <c r="PW165" s="593">
        <v>17.559999999999999</v>
      </c>
      <c r="PX165" s="593">
        <v>18.47</v>
      </c>
      <c r="PY165" s="593">
        <v>18.47</v>
      </c>
      <c r="PZ165" s="593">
        <v>18.47</v>
      </c>
      <c r="QA165" s="593">
        <v>18.47</v>
      </c>
      <c r="QB165" s="593">
        <v>18.47</v>
      </c>
      <c r="QC165" s="593">
        <v>18.47</v>
      </c>
      <c r="QD165" s="593">
        <v>18.52</v>
      </c>
      <c r="QE165" s="593">
        <v>18.87</v>
      </c>
      <c r="QF165" s="593">
        <v>7.34</v>
      </c>
      <c r="QG165" s="593">
        <v>7.34</v>
      </c>
      <c r="QH165" s="593">
        <v>5</v>
      </c>
      <c r="QI165" s="593">
        <v>5</v>
      </c>
      <c r="QJ165" s="593">
        <v>5.24</v>
      </c>
      <c r="QK165" s="593">
        <v>5.24</v>
      </c>
      <c r="QL165" s="593">
        <v>5.24</v>
      </c>
      <c r="QM165" s="593">
        <v>5.24</v>
      </c>
      <c r="QN165" s="593">
        <v>5.24</v>
      </c>
      <c r="QO165" s="593">
        <v>5.24</v>
      </c>
      <c r="QP165" s="593">
        <v>5.29</v>
      </c>
      <c r="QQ165" s="593">
        <v>5.29</v>
      </c>
      <c r="QR165" s="593">
        <v>8.64</v>
      </c>
      <c r="QS165" s="593">
        <v>8.64</v>
      </c>
      <c r="QT165" s="593">
        <v>5.88</v>
      </c>
      <c r="QU165" s="593">
        <v>5.88</v>
      </c>
      <c r="QV165" s="593">
        <v>6.17</v>
      </c>
      <c r="QW165" s="593">
        <v>6.17</v>
      </c>
      <c r="QX165" s="593">
        <v>6.17</v>
      </c>
      <c r="QY165" s="593">
        <v>6.17</v>
      </c>
      <c r="QZ165" s="593">
        <v>6.17</v>
      </c>
      <c r="RA165" s="593">
        <v>6.17</v>
      </c>
      <c r="RB165" s="593">
        <v>6.22</v>
      </c>
      <c r="RC165" s="593">
        <v>6.22</v>
      </c>
      <c r="RD165" s="593">
        <v>13.52</v>
      </c>
      <c r="RE165" s="593">
        <v>13.52</v>
      </c>
      <c r="RF165" s="593">
        <v>9.2200000000000006</v>
      </c>
      <c r="RG165" s="593">
        <v>9.2200000000000006</v>
      </c>
      <c r="RH165" s="593">
        <v>9.69</v>
      </c>
      <c r="RI165" s="593">
        <v>9.69</v>
      </c>
      <c r="RJ165" s="593">
        <v>9.69</v>
      </c>
      <c r="RK165" s="593">
        <v>9.69</v>
      </c>
      <c r="RL165" s="593">
        <v>9.69</v>
      </c>
      <c r="RM165" s="593">
        <v>9.69</v>
      </c>
      <c r="RN165" s="593">
        <v>9.75</v>
      </c>
      <c r="RO165" s="593">
        <v>9.94</v>
      </c>
      <c r="RP165" s="593">
        <v>35.51</v>
      </c>
      <c r="RQ165" s="593">
        <v>35.51</v>
      </c>
      <c r="RR165" s="593">
        <v>25.02</v>
      </c>
      <c r="RS165" s="593">
        <v>25.02</v>
      </c>
      <c r="RT165" s="593">
        <v>26.33</v>
      </c>
      <c r="RU165" s="593">
        <v>26.33</v>
      </c>
      <c r="RV165" s="593">
        <v>26.33</v>
      </c>
      <c r="RW165" s="593">
        <v>26.33</v>
      </c>
      <c r="RX165" s="593">
        <v>26.33</v>
      </c>
      <c r="RY165" s="593">
        <v>26.33</v>
      </c>
      <c r="RZ165" s="593">
        <v>26.32</v>
      </c>
      <c r="SA165" s="593">
        <v>26.32</v>
      </c>
      <c r="SB165" s="593">
        <v>18.72</v>
      </c>
      <c r="SC165" s="593">
        <v>18.72</v>
      </c>
      <c r="SD165" s="593">
        <v>12.84</v>
      </c>
      <c r="SE165" s="593">
        <v>12.84</v>
      </c>
      <c r="SF165" s="593">
        <v>13.5</v>
      </c>
      <c r="SG165" s="593">
        <v>13.5</v>
      </c>
      <c r="SH165" s="593">
        <v>13.5</v>
      </c>
      <c r="SI165" s="593">
        <v>13.5</v>
      </c>
      <c r="SJ165" s="593">
        <v>13.5</v>
      </c>
      <c r="SK165" s="593">
        <v>13.5</v>
      </c>
      <c r="SL165" s="593">
        <v>13.57</v>
      </c>
      <c r="SM165" s="593">
        <v>13.57</v>
      </c>
      <c r="SN165" s="593">
        <v>15.76</v>
      </c>
      <c r="SO165" s="593">
        <v>15.76</v>
      </c>
      <c r="SZ165" s="593">
        <v>17.260000000000002</v>
      </c>
      <c r="TA165" s="593">
        <v>17.260000000000002</v>
      </c>
      <c r="TX165" s="593">
        <v>11.02</v>
      </c>
      <c r="TY165" s="600">
        <v>11.02</v>
      </c>
    </row>
    <row r="166" spans="1:545" s="593" customFormat="1" x14ac:dyDescent="0.15">
      <c r="A166" s="602">
        <v>50</v>
      </c>
      <c r="B166" s="603">
        <v>40.450000000000003</v>
      </c>
      <c r="C166" s="603">
        <v>40.450000000000003</v>
      </c>
      <c r="D166" s="603">
        <v>40.78</v>
      </c>
      <c r="E166" s="603">
        <v>40.78</v>
      </c>
      <c r="F166" s="603">
        <v>152.44</v>
      </c>
      <c r="G166" s="603">
        <v>152.44</v>
      </c>
      <c r="H166" s="603">
        <v>142.51</v>
      </c>
      <c r="I166" s="603">
        <v>142.51</v>
      </c>
      <c r="J166" s="603">
        <v>150.58000000000001</v>
      </c>
      <c r="K166" s="603">
        <v>150.58000000000001</v>
      </c>
      <c r="L166" s="603"/>
      <c r="M166" s="603"/>
      <c r="N166" s="603"/>
      <c r="O166" s="603"/>
      <c r="P166" s="603"/>
      <c r="Q166" s="603"/>
      <c r="R166" s="603"/>
      <c r="S166" s="603"/>
      <c r="T166" s="603"/>
      <c r="U166" s="603"/>
      <c r="V166" s="603"/>
      <c r="W166" s="603"/>
      <c r="X166" s="603"/>
      <c r="Y166" s="603"/>
      <c r="Z166" s="603">
        <v>8.1300000000000008</v>
      </c>
      <c r="AA166" s="603"/>
      <c r="AB166" s="603"/>
      <c r="AC166" s="603"/>
      <c r="AD166" s="603"/>
      <c r="AE166" s="603"/>
      <c r="AF166" s="603"/>
      <c r="AG166" s="603"/>
      <c r="AH166" s="603"/>
      <c r="AI166" s="603"/>
      <c r="AJ166" s="603"/>
      <c r="AK166" s="603"/>
      <c r="AL166" s="603">
        <v>18.88</v>
      </c>
      <c r="AM166" s="603">
        <v>18.88</v>
      </c>
      <c r="AN166" s="603"/>
      <c r="AO166" s="603"/>
      <c r="AP166" s="603"/>
      <c r="AQ166" s="603"/>
      <c r="AR166" s="603"/>
      <c r="AS166" s="603"/>
      <c r="AT166" s="603"/>
      <c r="AU166" s="603"/>
      <c r="AV166" s="603"/>
      <c r="AW166" s="603"/>
      <c r="AX166" s="603">
        <v>21.52</v>
      </c>
      <c r="AY166" s="603">
        <v>21.52</v>
      </c>
      <c r="AZ166" s="603"/>
      <c r="BA166" s="603"/>
      <c r="BB166" s="603"/>
      <c r="BC166" s="603"/>
      <c r="BD166" s="603"/>
      <c r="BE166" s="603"/>
      <c r="BF166" s="603"/>
      <c r="BG166" s="603"/>
      <c r="BH166" s="603"/>
      <c r="BI166" s="603"/>
      <c r="BJ166" s="603">
        <v>11.63</v>
      </c>
      <c r="BK166" s="603"/>
      <c r="BL166" s="603"/>
      <c r="BM166" s="603"/>
      <c r="BN166" s="603"/>
      <c r="BO166" s="603"/>
      <c r="BP166" s="603"/>
      <c r="BQ166" s="603"/>
      <c r="BR166" s="603"/>
      <c r="BS166" s="603"/>
      <c r="BT166" s="603"/>
      <c r="BU166" s="603"/>
      <c r="BV166" s="603">
        <v>3.27</v>
      </c>
      <c r="BW166" s="603"/>
      <c r="BX166" s="603"/>
      <c r="BY166" s="603"/>
      <c r="BZ166" s="603"/>
      <c r="CA166" s="603"/>
      <c r="CB166" s="603"/>
      <c r="CC166" s="603"/>
      <c r="CD166" s="603"/>
      <c r="CE166" s="603"/>
      <c r="CF166" s="603"/>
      <c r="CG166" s="603"/>
      <c r="CH166" s="603">
        <v>10.34</v>
      </c>
      <c r="CI166" s="603">
        <v>10.34</v>
      </c>
      <c r="CJ166" s="603"/>
      <c r="CK166" s="603"/>
      <c r="CL166" s="603"/>
      <c r="CM166" s="603"/>
      <c r="CN166" s="603"/>
      <c r="CO166" s="603"/>
      <c r="CP166" s="603"/>
      <c r="CQ166" s="603"/>
      <c r="CR166" s="603"/>
      <c r="CS166" s="603"/>
      <c r="CT166" s="603"/>
      <c r="CU166" s="603"/>
      <c r="CV166" s="603"/>
      <c r="CW166" s="603"/>
      <c r="CX166" s="603"/>
      <c r="CY166" s="603"/>
      <c r="CZ166" s="603"/>
      <c r="DA166" s="603"/>
      <c r="DB166" s="603"/>
      <c r="DC166" s="603"/>
      <c r="DD166" s="603"/>
      <c r="DE166" s="603"/>
      <c r="DF166" s="603">
        <v>126.52</v>
      </c>
      <c r="DG166" s="603">
        <v>126.52</v>
      </c>
      <c r="DH166" s="603">
        <v>126.55</v>
      </c>
      <c r="DI166" s="603">
        <v>126.53</v>
      </c>
      <c r="DJ166" s="603">
        <v>221.45</v>
      </c>
      <c r="DK166" s="603">
        <v>221.45</v>
      </c>
      <c r="DL166" s="603">
        <v>213.76</v>
      </c>
      <c r="DM166" s="603">
        <v>213.76</v>
      </c>
      <c r="DN166" s="603">
        <v>221.45</v>
      </c>
      <c r="DO166" s="603">
        <v>221.45</v>
      </c>
      <c r="DP166" s="603">
        <v>213.76</v>
      </c>
      <c r="DQ166" s="603">
        <v>221.45</v>
      </c>
      <c r="DR166" s="603">
        <v>221.45</v>
      </c>
      <c r="DS166" s="603">
        <v>221.45</v>
      </c>
      <c r="DT166" s="603">
        <v>213.76</v>
      </c>
      <c r="DU166" s="603">
        <v>213.76</v>
      </c>
      <c r="DV166" s="603">
        <v>238.21</v>
      </c>
      <c r="DW166" s="603">
        <v>231.4</v>
      </c>
      <c r="DX166" s="603">
        <v>238.21</v>
      </c>
      <c r="DY166" s="603">
        <v>238.21</v>
      </c>
      <c r="DZ166" s="603">
        <v>231.4</v>
      </c>
      <c r="EA166" s="603">
        <v>231.4</v>
      </c>
      <c r="EB166" s="603">
        <v>232.27</v>
      </c>
      <c r="EC166" s="603">
        <v>232.27</v>
      </c>
      <c r="ED166" s="603">
        <v>66.94</v>
      </c>
      <c r="EE166" s="603">
        <v>64.489999999999995</v>
      </c>
      <c r="EF166" s="603">
        <v>64.489999999999995</v>
      </c>
      <c r="EG166" s="603">
        <v>64.489999999999995</v>
      </c>
      <c r="EH166" s="603">
        <v>65.150000000000006</v>
      </c>
      <c r="EI166" s="603">
        <v>65.150000000000006</v>
      </c>
      <c r="EJ166" s="603">
        <v>187.27</v>
      </c>
      <c r="EK166" s="603">
        <v>187.27</v>
      </c>
      <c r="EL166" s="603">
        <v>187.27</v>
      </c>
      <c r="EM166" s="603">
        <v>191.86</v>
      </c>
      <c r="EN166" s="603">
        <v>187.52</v>
      </c>
      <c r="EO166" s="603">
        <v>187.52</v>
      </c>
      <c r="EP166" s="603">
        <v>187.67</v>
      </c>
      <c r="EQ166" s="603">
        <v>187.67</v>
      </c>
      <c r="ER166" s="603">
        <v>57.93</v>
      </c>
      <c r="ES166" s="603">
        <v>58.37</v>
      </c>
      <c r="ET166" s="603">
        <v>57.95</v>
      </c>
      <c r="EU166" s="603">
        <v>57.95</v>
      </c>
      <c r="EV166" s="603">
        <v>57.95</v>
      </c>
      <c r="EW166" s="603">
        <v>57.95</v>
      </c>
      <c r="EX166" s="603">
        <v>57.95</v>
      </c>
      <c r="EY166" s="603">
        <v>49.84</v>
      </c>
      <c r="EZ166" s="603">
        <v>154.63</v>
      </c>
      <c r="FA166" s="603">
        <v>154.63</v>
      </c>
      <c r="FB166" s="603">
        <v>154.63</v>
      </c>
      <c r="FC166" s="603">
        <v>154.63</v>
      </c>
      <c r="FD166" s="603">
        <v>32.36</v>
      </c>
      <c r="FE166" s="603">
        <v>32.36</v>
      </c>
      <c r="FF166" s="603">
        <v>32.36</v>
      </c>
      <c r="FG166" s="603">
        <v>32.36</v>
      </c>
      <c r="FH166" s="603">
        <v>32.36</v>
      </c>
      <c r="FI166" s="603">
        <v>32.36</v>
      </c>
      <c r="FJ166" s="603">
        <v>26.71</v>
      </c>
      <c r="FK166" s="603">
        <v>26.71</v>
      </c>
      <c r="FL166" s="593">
        <v>26.71</v>
      </c>
      <c r="FM166" s="593">
        <v>26.71</v>
      </c>
      <c r="FN166" s="593">
        <v>27.56</v>
      </c>
      <c r="FO166" s="593">
        <v>27.56</v>
      </c>
      <c r="FP166" s="593">
        <v>40.58</v>
      </c>
      <c r="FQ166" s="593">
        <v>40.58</v>
      </c>
      <c r="FR166" s="593">
        <v>40.58</v>
      </c>
      <c r="FS166" s="593">
        <v>40.58</v>
      </c>
      <c r="FT166" s="593">
        <v>161.21</v>
      </c>
      <c r="FU166" s="593">
        <v>161.21</v>
      </c>
      <c r="FV166" s="593">
        <v>161.21</v>
      </c>
      <c r="FW166" s="593">
        <v>161.21</v>
      </c>
      <c r="FX166" s="593">
        <v>161.21</v>
      </c>
      <c r="FY166" s="593">
        <v>161.21</v>
      </c>
      <c r="FZ166" s="593">
        <v>161.21</v>
      </c>
      <c r="GA166" s="593">
        <v>161.21</v>
      </c>
      <c r="GB166" s="593">
        <v>81.150000000000006</v>
      </c>
      <c r="GC166" s="593">
        <v>81.150000000000006</v>
      </c>
      <c r="GD166" s="593">
        <v>19.920000000000002</v>
      </c>
      <c r="GE166" s="593">
        <v>20.25</v>
      </c>
      <c r="GF166" s="593">
        <v>23.92</v>
      </c>
      <c r="GG166" s="593">
        <v>23.92</v>
      </c>
      <c r="GH166" s="593">
        <v>19.97</v>
      </c>
      <c r="GI166" s="593">
        <v>19.97</v>
      </c>
      <c r="GJ166" s="593">
        <v>19.809999999999999</v>
      </c>
      <c r="GK166" s="593">
        <v>19.809999999999999</v>
      </c>
      <c r="GL166" s="593">
        <v>19.809999999999999</v>
      </c>
      <c r="GM166" s="593">
        <v>19.809999999999999</v>
      </c>
      <c r="GN166" s="593">
        <v>8.32</v>
      </c>
      <c r="GO166" s="593">
        <v>8.32</v>
      </c>
      <c r="GP166" s="593">
        <v>6.6</v>
      </c>
      <c r="GQ166" s="593">
        <v>6.41</v>
      </c>
      <c r="GZ166" s="593">
        <v>48.93</v>
      </c>
      <c r="HA166" s="593">
        <v>48.93</v>
      </c>
      <c r="HB166" s="593">
        <v>150.4</v>
      </c>
      <c r="HC166" s="593">
        <v>150.4</v>
      </c>
      <c r="HD166" s="593">
        <v>150.4</v>
      </c>
      <c r="HE166" s="593">
        <v>150.4</v>
      </c>
      <c r="HF166" s="593">
        <v>188.76</v>
      </c>
      <c r="HG166" s="593">
        <v>188.76</v>
      </c>
      <c r="HH166" s="593">
        <v>188.76</v>
      </c>
      <c r="HI166" s="593">
        <v>188.76</v>
      </c>
      <c r="HJ166" s="593">
        <v>188.76</v>
      </c>
      <c r="HK166" s="593">
        <v>188.76</v>
      </c>
      <c r="HL166" s="593">
        <v>237.33</v>
      </c>
      <c r="HM166" s="593">
        <v>237.33</v>
      </c>
      <c r="HN166" s="593">
        <v>209.02</v>
      </c>
      <c r="HO166" s="593">
        <v>209.02</v>
      </c>
      <c r="HP166" s="593">
        <v>209.02</v>
      </c>
      <c r="HQ166" s="593">
        <v>209.02</v>
      </c>
      <c r="HR166" s="593">
        <v>215.81</v>
      </c>
      <c r="HS166" s="593">
        <v>215.81</v>
      </c>
      <c r="HT166" s="593">
        <v>215.81</v>
      </c>
      <c r="HU166" s="593">
        <v>215.81</v>
      </c>
      <c r="HX166" s="593">
        <v>44.44</v>
      </c>
      <c r="HY166" s="593">
        <v>44.44</v>
      </c>
      <c r="HZ166" s="593">
        <v>143.62</v>
      </c>
      <c r="IA166" s="593">
        <v>143.62</v>
      </c>
      <c r="IB166" s="593">
        <v>145.44</v>
      </c>
      <c r="IC166" s="593">
        <v>145.44</v>
      </c>
      <c r="ID166" s="593">
        <v>185.59</v>
      </c>
      <c r="IE166" s="593">
        <v>185.59</v>
      </c>
      <c r="IJ166" s="593">
        <v>111.81</v>
      </c>
      <c r="IK166" s="593">
        <v>111.81</v>
      </c>
      <c r="IL166" s="593">
        <v>228.7</v>
      </c>
      <c r="IM166" s="593">
        <v>228.7</v>
      </c>
      <c r="IN166" s="593">
        <v>286.02</v>
      </c>
      <c r="IO166" s="593">
        <v>286.02</v>
      </c>
      <c r="IP166" s="593">
        <v>286.02</v>
      </c>
      <c r="IQ166" s="593">
        <v>286.02</v>
      </c>
      <c r="IV166" s="593">
        <v>111.81</v>
      </c>
      <c r="IW166" s="593">
        <v>111.81</v>
      </c>
      <c r="IX166" s="593">
        <v>228.7</v>
      </c>
      <c r="IY166" s="593">
        <v>228.7</v>
      </c>
      <c r="IZ166" s="593">
        <v>286.02</v>
      </c>
      <c r="JA166" s="593">
        <v>286.02</v>
      </c>
      <c r="JB166" s="593">
        <v>286.02</v>
      </c>
      <c r="JC166" s="593">
        <v>286.02</v>
      </c>
      <c r="JH166" s="593">
        <v>103.18</v>
      </c>
      <c r="JI166" s="593">
        <v>103.18</v>
      </c>
      <c r="JJ166" s="593">
        <v>219.53</v>
      </c>
      <c r="JK166" s="593">
        <v>219.53</v>
      </c>
      <c r="JL166" s="593">
        <v>219.53</v>
      </c>
      <c r="JM166" s="593">
        <v>219.53</v>
      </c>
      <c r="JN166" s="593">
        <v>274.70999999999998</v>
      </c>
      <c r="JO166" s="593">
        <v>274.70999999999998</v>
      </c>
      <c r="JP166" s="593">
        <v>274.70999999999998</v>
      </c>
      <c r="JQ166" s="593">
        <v>274.70999999999998</v>
      </c>
      <c r="JT166" s="593">
        <v>27.25</v>
      </c>
      <c r="JU166" s="593">
        <v>27.25</v>
      </c>
      <c r="JV166" s="593">
        <v>27.25</v>
      </c>
      <c r="JW166" s="593">
        <v>27.25</v>
      </c>
      <c r="JX166" s="593">
        <v>27.25</v>
      </c>
      <c r="JY166" s="593">
        <v>27.25</v>
      </c>
      <c r="KF166" s="593">
        <v>12.17</v>
      </c>
      <c r="KG166" s="593">
        <v>12.17</v>
      </c>
      <c r="KH166" s="593">
        <v>11.33</v>
      </c>
      <c r="KI166" s="593">
        <v>11.33</v>
      </c>
      <c r="KJ166" s="593">
        <v>11.33</v>
      </c>
      <c r="KK166" s="593">
        <v>11.33</v>
      </c>
      <c r="KR166" s="593">
        <v>28.31</v>
      </c>
      <c r="KS166" s="593">
        <v>28.31</v>
      </c>
      <c r="KT166" s="593">
        <v>28.31</v>
      </c>
      <c r="KU166" s="593">
        <v>28.31</v>
      </c>
      <c r="KV166" s="593">
        <v>140.96</v>
      </c>
      <c r="KW166" s="593">
        <v>140.96</v>
      </c>
      <c r="LD166" s="593">
        <v>12.95</v>
      </c>
      <c r="LE166" s="593">
        <v>12.95</v>
      </c>
      <c r="LF166" s="593">
        <v>12.95</v>
      </c>
      <c r="LG166" s="593">
        <v>12.95</v>
      </c>
      <c r="LH166" s="593">
        <v>2.14</v>
      </c>
      <c r="LI166" s="593">
        <v>2.14</v>
      </c>
      <c r="LP166" s="593">
        <v>13.44</v>
      </c>
      <c r="LQ166" s="593">
        <v>13.44</v>
      </c>
      <c r="LR166" s="593">
        <v>13.44</v>
      </c>
      <c r="LS166" s="593">
        <v>13.44</v>
      </c>
      <c r="LT166" s="593">
        <v>10.24</v>
      </c>
      <c r="LU166" s="593">
        <v>10.24</v>
      </c>
      <c r="MB166" s="593">
        <v>13.06</v>
      </c>
      <c r="MC166" s="593">
        <v>13.27</v>
      </c>
      <c r="MD166" s="593">
        <v>9.74</v>
      </c>
      <c r="ME166" s="593">
        <v>9.74</v>
      </c>
      <c r="MF166" s="593">
        <v>9.7200000000000006</v>
      </c>
      <c r="MG166" s="593">
        <v>9.7200000000000006</v>
      </c>
      <c r="MH166" s="593">
        <v>10.44</v>
      </c>
      <c r="MI166" s="593">
        <v>10.44</v>
      </c>
      <c r="MJ166" s="593">
        <v>9.82</v>
      </c>
      <c r="MK166" s="593">
        <v>9.82</v>
      </c>
      <c r="ML166" s="593">
        <v>10.11</v>
      </c>
      <c r="MM166" s="593">
        <v>10.09</v>
      </c>
      <c r="MN166" s="593">
        <v>30.77</v>
      </c>
      <c r="MO166" s="593">
        <v>30.77</v>
      </c>
      <c r="MP166" s="593">
        <v>24.39</v>
      </c>
      <c r="MQ166" s="593">
        <v>24.39</v>
      </c>
      <c r="MR166" s="593">
        <v>25.95</v>
      </c>
      <c r="MS166" s="593">
        <v>25.95</v>
      </c>
      <c r="MT166" s="593">
        <v>162.15</v>
      </c>
      <c r="MU166" s="593">
        <v>162.15</v>
      </c>
      <c r="MV166" s="593">
        <v>162.15</v>
      </c>
      <c r="MW166" s="593">
        <v>162.15</v>
      </c>
      <c r="MX166" s="593">
        <v>162.15</v>
      </c>
      <c r="MY166" s="593">
        <v>162.15</v>
      </c>
      <c r="MZ166" s="593">
        <v>49.86</v>
      </c>
      <c r="NA166" s="593">
        <v>49.86</v>
      </c>
      <c r="NB166" s="593">
        <v>206.27</v>
      </c>
      <c r="NC166" s="593">
        <v>206.27</v>
      </c>
      <c r="ND166" s="593">
        <v>201.34</v>
      </c>
      <c r="NE166" s="593">
        <v>201.34</v>
      </c>
      <c r="NF166" s="604">
        <f t="shared" si="16"/>
        <v>203.80500000000001</v>
      </c>
      <c r="NG166" s="604">
        <f t="shared" si="16"/>
        <v>203.80500000000001</v>
      </c>
      <c r="NH166" s="593">
        <v>205.89</v>
      </c>
      <c r="NI166" s="593">
        <v>205.89</v>
      </c>
      <c r="NL166" s="593">
        <v>42.83</v>
      </c>
      <c r="NM166" s="593">
        <v>42.83</v>
      </c>
      <c r="NN166" s="593">
        <v>173.2</v>
      </c>
      <c r="NO166" s="593">
        <v>173.2</v>
      </c>
      <c r="NP166" s="593">
        <v>173.2</v>
      </c>
      <c r="NQ166" s="593">
        <v>175.89</v>
      </c>
      <c r="NR166" s="593">
        <v>172.48</v>
      </c>
      <c r="NS166" s="593">
        <v>172.48</v>
      </c>
      <c r="NT166" s="593">
        <v>173.71</v>
      </c>
      <c r="NU166" s="593">
        <v>173.71</v>
      </c>
      <c r="NX166" s="593">
        <v>96.69</v>
      </c>
      <c r="NY166" s="593">
        <v>96.69</v>
      </c>
      <c r="NZ166" s="593">
        <v>190.15</v>
      </c>
      <c r="OA166" s="593">
        <v>190.15</v>
      </c>
      <c r="OB166" s="593">
        <v>190.15</v>
      </c>
      <c r="OC166" s="593">
        <v>190.15</v>
      </c>
      <c r="OD166" s="593">
        <v>190.92</v>
      </c>
      <c r="OE166" s="593">
        <v>190.92</v>
      </c>
      <c r="OJ166" s="593">
        <v>68.45</v>
      </c>
      <c r="OK166" s="593">
        <v>68.45</v>
      </c>
      <c r="OL166" s="593">
        <v>155.55000000000001</v>
      </c>
      <c r="OM166" s="593">
        <v>155.55000000000001</v>
      </c>
      <c r="ON166" s="593">
        <v>155.55000000000001</v>
      </c>
      <c r="OO166" s="593">
        <v>155.55000000000001</v>
      </c>
      <c r="OP166" s="593">
        <v>151.16999999999999</v>
      </c>
      <c r="OQ166" s="593">
        <v>151.16999999999999</v>
      </c>
      <c r="OR166" s="593">
        <v>182.37</v>
      </c>
      <c r="OS166" s="593">
        <v>182.37</v>
      </c>
      <c r="OV166" s="593">
        <v>32.159999999999997</v>
      </c>
      <c r="OW166" s="593">
        <v>32.159999999999997</v>
      </c>
      <c r="OX166" s="593">
        <v>25.85</v>
      </c>
      <c r="OY166" s="593">
        <v>25.85</v>
      </c>
      <c r="OZ166" s="593">
        <v>25.31</v>
      </c>
      <c r="PA166" s="593">
        <v>25.31</v>
      </c>
      <c r="PB166" s="593">
        <v>24.88</v>
      </c>
      <c r="PC166" s="593">
        <v>24.88</v>
      </c>
      <c r="PD166" s="593">
        <v>161.27000000000001</v>
      </c>
      <c r="PE166" s="593">
        <v>161.27000000000001</v>
      </c>
      <c r="PH166" s="593">
        <v>36.64</v>
      </c>
      <c r="PI166" s="593">
        <v>36.64</v>
      </c>
      <c r="PJ166" s="593">
        <v>30.07</v>
      </c>
      <c r="PK166" s="593">
        <v>30.07</v>
      </c>
      <c r="PL166" s="593">
        <v>30.07</v>
      </c>
      <c r="PM166" s="593">
        <v>28.94</v>
      </c>
      <c r="PN166" s="593">
        <v>28.94</v>
      </c>
      <c r="PO166" s="593">
        <v>29.4</v>
      </c>
      <c r="PP166" s="593">
        <v>171.88</v>
      </c>
      <c r="PQ166" s="593">
        <v>171.88</v>
      </c>
      <c r="PT166" s="593">
        <v>25.53</v>
      </c>
      <c r="PU166" s="593">
        <v>25.53</v>
      </c>
      <c r="PV166" s="593">
        <v>17.8</v>
      </c>
      <c r="PW166" s="593">
        <v>17.8</v>
      </c>
      <c r="PX166" s="593">
        <v>18.7</v>
      </c>
      <c r="PY166" s="593">
        <v>18.7</v>
      </c>
      <c r="PZ166" s="593">
        <v>18.7</v>
      </c>
      <c r="QA166" s="593">
        <v>18.7</v>
      </c>
      <c r="QB166" s="593">
        <v>18.7</v>
      </c>
      <c r="QC166" s="593">
        <v>18.7</v>
      </c>
      <c r="QD166" s="593">
        <v>18.760000000000002</v>
      </c>
      <c r="QE166" s="593">
        <v>19.100000000000001</v>
      </c>
      <c r="QF166" s="593">
        <v>7.4</v>
      </c>
      <c r="QG166" s="593">
        <v>7.4</v>
      </c>
      <c r="QH166" s="593">
        <v>5.07</v>
      </c>
      <c r="QI166" s="593">
        <v>5.07</v>
      </c>
      <c r="QJ166" s="593">
        <v>5.31</v>
      </c>
      <c r="QK166" s="593">
        <v>5.31</v>
      </c>
      <c r="QL166" s="593">
        <v>5.31</v>
      </c>
      <c r="QM166" s="593">
        <v>5.31</v>
      </c>
      <c r="QN166" s="593">
        <v>5.31</v>
      </c>
      <c r="QO166" s="593">
        <v>5.31</v>
      </c>
      <c r="QP166" s="593">
        <v>5.36</v>
      </c>
      <c r="QQ166" s="593">
        <v>5.36</v>
      </c>
      <c r="QR166" s="593">
        <v>8.6999999999999993</v>
      </c>
      <c r="QS166" s="593">
        <v>8.6999999999999993</v>
      </c>
      <c r="QT166" s="593">
        <v>5.96</v>
      </c>
      <c r="QU166" s="593">
        <v>5.96</v>
      </c>
      <c r="QV166" s="593">
        <v>6.25</v>
      </c>
      <c r="QW166" s="593">
        <v>6.25</v>
      </c>
      <c r="QX166" s="593">
        <v>6.25</v>
      </c>
      <c r="QY166" s="593">
        <v>6.25</v>
      </c>
      <c r="QZ166" s="593">
        <v>6.25</v>
      </c>
      <c r="RA166" s="593">
        <v>6.25</v>
      </c>
      <c r="RB166" s="593">
        <v>6.3</v>
      </c>
      <c r="RC166" s="593">
        <v>6.3</v>
      </c>
      <c r="RD166" s="593">
        <v>13.62</v>
      </c>
      <c r="RE166" s="593">
        <v>13.62</v>
      </c>
      <c r="RF166" s="593">
        <v>9.34</v>
      </c>
      <c r="RG166" s="593">
        <v>9.34</v>
      </c>
      <c r="RH166" s="593">
        <v>9.81</v>
      </c>
      <c r="RI166" s="593">
        <v>9.81</v>
      </c>
      <c r="RJ166" s="593">
        <v>9.81</v>
      </c>
      <c r="RK166" s="593">
        <v>9.81</v>
      </c>
      <c r="RL166" s="593">
        <v>9.81</v>
      </c>
      <c r="RM166" s="593">
        <v>9.81</v>
      </c>
      <c r="RN166" s="593">
        <v>9.8800000000000008</v>
      </c>
      <c r="RO166" s="593">
        <v>10.06</v>
      </c>
      <c r="RP166" s="593">
        <v>35.78</v>
      </c>
      <c r="RQ166" s="593">
        <v>35.78</v>
      </c>
      <c r="RR166" s="593">
        <v>25.36</v>
      </c>
      <c r="RS166" s="593">
        <v>25.36</v>
      </c>
      <c r="RT166" s="593">
        <v>26.66</v>
      </c>
      <c r="RU166" s="593">
        <v>26.66</v>
      </c>
      <c r="RV166" s="593">
        <v>26.66</v>
      </c>
      <c r="RW166" s="593">
        <v>26.66</v>
      </c>
      <c r="RX166" s="593">
        <v>26.66</v>
      </c>
      <c r="RY166" s="593">
        <v>26.66</v>
      </c>
      <c r="RZ166" s="593">
        <v>26.65</v>
      </c>
      <c r="SA166" s="593">
        <v>26.65</v>
      </c>
      <c r="SB166" s="593">
        <v>18.86</v>
      </c>
      <c r="SC166" s="593">
        <v>18.86</v>
      </c>
      <c r="SD166" s="593">
        <v>13.02</v>
      </c>
      <c r="SE166" s="593">
        <v>13.02</v>
      </c>
      <c r="SF166" s="593">
        <v>13.67</v>
      </c>
      <c r="SG166" s="593">
        <v>13.67</v>
      </c>
      <c r="SH166" s="593">
        <v>13.67</v>
      </c>
      <c r="SI166" s="593">
        <v>13.67</v>
      </c>
      <c r="SJ166" s="593">
        <v>13.67</v>
      </c>
      <c r="SK166" s="593">
        <v>13.67</v>
      </c>
      <c r="SL166" s="593">
        <v>13.74</v>
      </c>
      <c r="SM166" s="593">
        <v>13.74</v>
      </c>
      <c r="SN166" s="593">
        <v>15.87</v>
      </c>
      <c r="SO166" s="593">
        <v>15.87</v>
      </c>
      <c r="SZ166" s="593">
        <v>17.39</v>
      </c>
      <c r="TA166" s="593">
        <v>17.39</v>
      </c>
      <c r="TX166" s="593">
        <v>11.1</v>
      </c>
      <c r="TY166" s="600">
        <v>11.1</v>
      </c>
    </row>
    <row r="167" spans="1:545" s="593" customFormat="1" x14ac:dyDescent="0.15">
      <c r="A167" s="602">
        <v>51</v>
      </c>
      <c r="B167" s="603">
        <v>40.74</v>
      </c>
      <c r="C167" s="603">
        <v>40.74</v>
      </c>
      <c r="D167" s="603">
        <v>41.06</v>
      </c>
      <c r="E167" s="603">
        <v>41.06</v>
      </c>
      <c r="F167" s="603">
        <v>153.79</v>
      </c>
      <c r="G167" s="603">
        <v>153.79</v>
      </c>
      <c r="H167" s="603">
        <v>143.88999999999999</v>
      </c>
      <c r="I167" s="603">
        <v>143.88999999999999</v>
      </c>
      <c r="J167" s="603">
        <v>151.79</v>
      </c>
      <c r="K167" s="603">
        <v>151.79</v>
      </c>
      <c r="L167" s="603"/>
      <c r="M167" s="603"/>
      <c r="N167" s="603"/>
      <c r="O167" s="603"/>
      <c r="P167" s="603"/>
      <c r="Q167" s="603"/>
      <c r="R167" s="603"/>
      <c r="S167" s="603"/>
      <c r="T167" s="603"/>
      <c r="U167" s="603"/>
      <c r="V167" s="603"/>
      <c r="W167" s="603"/>
      <c r="X167" s="603"/>
      <c r="Y167" s="603"/>
      <c r="Z167" s="603">
        <v>8.19</v>
      </c>
      <c r="AA167" s="603"/>
      <c r="AB167" s="603"/>
      <c r="AC167" s="603"/>
      <c r="AD167" s="603"/>
      <c r="AE167" s="603"/>
      <c r="AF167" s="603"/>
      <c r="AG167" s="603"/>
      <c r="AH167" s="603"/>
      <c r="AI167" s="603"/>
      <c r="AJ167" s="603"/>
      <c r="AK167" s="603"/>
      <c r="AL167" s="603">
        <v>19.010000000000002</v>
      </c>
      <c r="AM167" s="603">
        <v>19.010000000000002</v>
      </c>
      <c r="AN167" s="603"/>
      <c r="AO167" s="603"/>
      <c r="AP167" s="603"/>
      <c r="AQ167" s="603"/>
      <c r="AR167" s="603"/>
      <c r="AS167" s="603"/>
      <c r="AT167" s="603"/>
      <c r="AU167" s="603"/>
      <c r="AV167" s="603"/>
      <c r="AW167" s="603"/>
      <c r="AX167" s="603">
        <v>21.67</v>
      </c>
      <c r="AY167" s="603">
        <v>21.67</v>
      </c>
      <c r="AZ167" s="603"/>
      <c r="BA167" s="603"/>
      <c r="BB167" s="603"/>
      <c r="BC167" s="603"/>
      <c r="BD167" s="603"/>
      <c r="BE167" s="603"/>
      <c r="BF167" s="603"/>
      <c r="BG167" s="603"/>
      <c r="BH167" s="603"/>
      <c r="BI167" s="603"/>
      <c r="BJ167" s="603">
        <v>11.72</v>
      </c>
      <c r="BK167" s="603"/>
      <c r="BL167" s="603"/>
      <c r="BM167" s="603"/>
      <c r="BN167" s="603"/>
      <c r="BO167" s="603"/>
      <c r="BP167" s="603"/>
      <c r="BQ167" s="603"/>
      <c r="BR167" s="603"/>
      <c r="BS167" s="603"/>
      <c r="BT167" s="603"/>
      <c r="BU167" s="603"/>
      <c r="BV167" s="603">
        <v>3.29</v>
      </c>
      <c r="BW167" s="603"/>
      <c r="BX167" s="603"/>
      <c r="BY167" s="603"/>
      <c r="BZ167" s="603"/>
      <c r="CA167" s="603"/>
      <c r="CB167" s="603"/>
      <c r="CC167" s="603"/>
      <c r="CD167" s="603"/>
      <c r="CE167" s="603"/>
      <c r="CF167" s="603"/>
      <c r="CG167" s="603"/>
      <c r="CH167" s="603">
        <v>10.41</v>
      </c>
      <c r="CI167" s="603">
        <v>10.41</v>
      </c>
      <c r="CJ167" s="603"/>
      <c r="CK167" s="603"/>
      <c r="CL167" s="603"/>
      <c r="CM167" s="603"/>
      <c r="CN167" s="603"/>
      <c r="CO167" s="603"/>
      <c r="CP167" s="603"/>
      <c r="CQ167" s="603"/>
      <c r="CR167" s="603"/>
      <c r="CS167" s="603"/>
      <c r="CT167" s="603"/>
      <c r="CU167" s="603"/>
      <c r="CV167" s="603"/>
      <c r="CW167" s="603"/>
      <c r="CX167" s="603"/>
      <c r="CY167" s="603"/>
      <c r="CZ167" s="603"/>
      <c r="DA167" s="603"/>
      <c r="DB167" s="603"/>
      <c r="DC167" s="603"/>
      <c r="DD167" s="603"/>
      <c r="DE167" s="603"/>
      <c r="DF167" s="603">
        <v>127.45</v>
      </c>
      <c r="DG167" s="603">
        <v>127.45</v>
      </c>
      <c r="DH167" s="603">
        <v>127.45</v>
      </c>
      <c r="DI167" s="603">
        <v>127.46</v>
      </c>
      <c r="DJ167" s="603">
        <v>223.76999999999998</v>
      </c>
      <c r="DK167" s="603">
        <v>223.77</v>
      </c>
      <c r="DL167" s="603">
        <v>215.99</v>
      </c>
      <c r="DM167" s="603">
        <v>215.99</v>
      </c>
      <c r="DN167" s="603">
        <v>223.77</v>
      </c>
      <c r="DO167" s="603">
        <v>223.77</v>
      </c>
      <c r="DP167" s="603">
        <v>215.99</v>
      </c>
      <c r="DQ167" s="603">
        <v>223.77</v>
      </c>
      <c r="DR167" s="603">
        <v>223.77</v>
      </c>
      <c r="DS167" s="603">
        <v>223.77</v>
      </c>
      <c r="DT167" s="603">
        <v>215.99</v>
      </c>
      <c r="DU167" s="603">
        <v>215.99</v>
      </c>
      <c r="DV167" s="603">
        <v>240.36</v>
      </c>
      <c r="DW167" s="603">
        <v>233.48</v>
      </c>
      <c r="DX167" s="603">
        <v>240.36</v>
      </c>
      <c r="DY167" s="603">
        <v>240.36</v>
      </c>
      <c r="DZ167" s="603">
        <v>233.48</v>
      </c>
      <c r="EA167" s="603">
        <v>233.48</v>
      </c>
      <c r="EB167" s="603">
        <v>234.33</v>
      </c>
      <c r="EC167" s="603">
        <v>234.33</v>
      </c>
      <c r="ED167" s="603">
        <v>67.42</v>
      </c>
      <c r="EE167" s="603">
        <v>64.959999999999994</v>
      </c>
      <c r="EF167" s="603">
        <v>64.959999999999994</v>
      </c>
      <c r="EG167" s="603">
        <v>64.959999999999994</v>
      </c>
      <c r="EH167" s="603">
        <v>65.599999999999994</v>
      </c>
      <c r="EI167" s="603">
        <v>65.599999999999994</v>
      </c>
      <c r="EJ167" s="603">
        <v>189</v>
      </c>
      <c r="EK167" s="603">
        <v>189</v>
      </c>
      <c r="EL167" s="603">
        <v>189</v>
      </c>
      <c r="EM167" s="603">
        <v>193.6</v>
      </c>
      <c r="EN167" s="603">
        <v>189.26</v>
      </c>
      <c r="EO167" s="603">
        <v>189.26</v>
      </c>
      <c r="EP167" s="603">
        <v>189.4</v>
      </c>
      <c r="EQ167" s="603">
        <v>189.4</v>
      </c>
      <c r="ER167" s="603">
        <v>58.36</v>
      </c>
      <c r="ES167" s="603">
        <v>58.78</v>
      </c>
      <c r="ET167" s="603">
        <v>58.36</v>
      </c>
      <c r="EU167" s="603">
        <v>58.36</v>
      </c>
      <c r="EV167" s="603">
        <v>58.36</v>
      </c>
      <c r="EW167" s="603">
        <v>58.36</v>
      </c>
      <c r="EX167" s="603">
        <v>58.36</v>
      </c>
      <c r="EY167" s="603">
        <v>50.34</v>
      </c>
      <c r="EZ167" s="603">
        <v>156.19</v>
      </c>
      <c r="FA167" s="603">
        <v>156.19</v>
      </c>
      <c r="FB167" s="603">
        <v>156.19</v>
      </c>
      <c r="FC167" s="603">
        <v>156.19</v>
      </c>
      <c r="FD167" s="603">
        <v>32.590000000000003</v>
      </c>
      <c r="FE167" s="603">
        <v>32.590000000000003</v>
      </c>
      <c r="FF167" s="603">
        <v>32.590000000000003</v>
      </c>
      <c r="FG167" s="603">
        <v>32.590000000000003</v>
      </c>
      <c r="FH167" s="603">
        <v>32.590000000000003</v>
      </c>
      <c r="FI167" s="603">
        <v>32.590000000000003</v>
      </c>
      <c r="FJ167" s="603">
        <v>27</v>
      </c>
      <c r="FK167" s="603">
        <v>27</v>
      </c>
      <c r="FL167" s="593">
        <v>27</v>
      </c>
      <c r="FM167" s="593">
        <v>27</v>
      </c>
      <c r="FN167" s="593">
        <v>27.82</v>
      </c>
      <c r="FO167" s="593">
        <v>27.82</v>
      </c>
      <c r="FP167" s="593">
        <v>40.880000000000003</v>
      </c>
      <c r="FQ167" s="593">
        <v>40.880000000000003</v>
      </c>
      <c r="FR167" s="593">
        <v>40.880000000000003</v>
      </c>
      <c r="FS167" s="593">
        <v>40.880000000000003</v>
      </c>
      <c r="FT167" s="593">
        <v>162.76</v>
      </c>
      <c r="FU167" s="593">
        <v>162.76</v>
      </c>
      <c r="FV167" s="593">
        <v>162.76</v>
      </c>
      <c r="FW167" s="593">
        <v>162.76</v>
      </c>
      <c r="FX167" s="593">
        <v>162.76</v>
      </c>
      <c r="FY167" s="593">
        <v>162.76</v>
      </c>
      <c r="FZ167" s="593">
        <v>162.76</v>
      </c>
      <c r="GA167" s="593">
        <v>162.76</v>
      </c>
      <c r="GB167" s="593">
        <v>81.93</v>
      </c>
      <c r="GC167" s="593">
        <v>81.93</v>
      </c>
      <c r="GD167" s="593">
        <v>20.14</v>
      </c>
      <c r="GE167" s="593">
        <v>20.47</v>
      </c>
      <c r="GF167" s="593">
        <v>24.1</v>
      </c>
      <c r="GG167" s="593">
        <v>24.1</v>
      </c>
      <c r="GH167" s="593">
        <v>20.190000000000001</v>
      </c>
      <c r="GI167" s="593">
        <v>20.190000000000001</v>
      </c>
      <c r="GJ167" s="593">
        <v>20.03</v>
      </c>
      <c r="GK167" s="593">
        <v>20.03</v>
      </c>
      <c r="GL167" s="593">
        <v>20.03</v>
      </c>
      <c r="GM167" s="593">
        <v>20.03</v>
      </c>
      <c r="GN167" s="593">
        <v>8.3699999999999992</v>
      </c>
      <c r="GO167" s="593">
        <v>8.3699999999999992</v>
      </c>
      <c r="GP167" s="593">
        <v>6.67</v>
      </c>
      <c r="GQ167" s="593">
        <v>6.49</v>
      </c>
      <c r="GZ167" s="593">
        <v>49.28</v>
      </c>
      <c r="HA167" s="593">
        <v>49.28</v>
      </c>
      <c r="HB167" s="593">
        <v>151.66</v>
      </c>
      <c r="HC167" s="593">
        <v>151.66</v>
      </c>
      <c r="HD167" s="593">
        <v>151.66</v>
      </c>
      <c r="HE167" s="593">
        <v>151.66</v>
      </c>
      <c r="HF167" s="593">
        <v>190.66</v>
      </c>
      <c r="HG167" s="593">
        <v>190.66</v>
      </c>
      <c r="HH167" s="593">
        <v>190.66</v>
      </c>
      <c r="HI167" s="593">
        <v>190.66</v>
      </c>
      <c r="HJ167" s="593">
        <v>190.66</v>
      </c>
      <c r="HK167" s="593">
        <v>190.66</v>
      </c>
      <c r="HL167" s="593">
        <v>239.63</v>
      </c>
      <c r="HM167" s="593">
        <v>239.63</v>
      </c>
      <c r="HN167" s="593">
        <v>211.17</v>
      </c>
      <c r="HO167" s="593">
        <v>211.17</v>
      </c>
      <c r="HP167" s="593">
        <v>211.17</v>
      </c>
      <c r="HQ167" s="593">
        <v>211.17</v>
      </c>
      <c r="HR167" s="593">
        <v>217.88</v>
      </c>
      <c r="HS167" s="593">
        <v>217.88</v>
      </c>
      <c r="HT167" s="593">
        <v>217.88</v>
      </c>
      <c r="HU167" s="593">
        <v>217.88</v>
      </c>
      <c r="HX167" s="593">
        <v>44.77</v>
      </c>
      <c r="HY167" s="593">
        <v>44.77</v>
      </c>
      <c r="HZ167" s="593">
        <v>144.85</v>
      </c>
      <c r="IA167" s="593">
        <v>144.85</v>
      </c>
      <c r="IB167" s="593">
        <v>146.69999999999999</v>
      </c>
      <c r="IC167" s="593">
        <v>146.69999999999999</v>
      </c>
      <c r="ID167" s="593">
        <v>187.49</v>
      </c>
      <c r="IE167" s="593">
        <v>187.49</v>
      </c>
      <c r="IJ167" s="593">
        <v>112.48</v>
      </c>
      <c r="IK167" s="593">
        <v>112.48</v>
      </c>
      <c r="IL167" s="593">
        <v>230.06</v>
      </c>
      <c r="IM167" s="593">
        <v>230.06</v>
      </c>
      <c r="IN167" s="593">
        <v>288.19</v>
      </c>
      <c r="IO167" s="593">
        <v>288.19</v>
      </c>
      <c r="IP167" s="593">
        <v>288.19</v>
      </c>
      <c r="IQ167" s="593">
        <v>288.19</v>
      </c>
      <c r="IV167" s="593">
        <v>112.48</v>
      </c>
      <c r="IW167" s="593">
        <v>112.48</v>
      </c>
      <c r="IX167" s="593">
        <v>230.06</v>
      </c>
      <c r="IY167" s="593">
        <v>230.06</v>
      </c>
      <c r="IZ167" s="593">
        <v>288.19</v>
      </c>
      <c r="JA167" s="593">
        <v>288.19</v>
      </c>
      <c r="JB167" s="593">
        <v>288.19</v>
      </c>
      <c r="JC167" s="593">
        <v>288.19</v>
      </c>
      <c r="JH167" s="593">
        <v>103.93</v>
      </c>
      <c r="JI167" s="593">
        <v>103.93</v>
      </c>
      <c r="JJ167" s="593">
        <v>220.91</v>
      </c>
      <c r="JK167" s="593">
        <v>220.91</v>
      </c>
      <c r="JL167" s="593">
        <v>220.91</v>
      </c>
      <c r="JM167" s="593">
        <v>220.91</v>
      </c>
      <c r="JN167" s="593">
        <v>276.89</v>
      </c>
      <c r="JO167" s="593">
        <v>276.89</v>
      </c>
      <c r="JP167" s="593">
        <v>276.89</v>
      </c>
      <c r="JQ167" s="593">
        <v>276.89</v>
      </c>
      <c r="JT167" s="593">
        <v>27.45</v>
      </c>
      <c r="JU167" s="593">
        <v>27.45</v>
      </c>
      <c r="JV167" s="593">
        <v>27.45</v>
      </c>
      <c r="JW167" s="593">
        <v>27.45</v>
      </c>
      <c r="JX167" s="593">
        <v>27.45</v>
      </c>
      <c r="JY167" s="593">
        <v>27.45</v>
      </c>
      <c r="KF167" s="593">
        <v>12.26</v>
      </c>
      <c r="KG167" s="593">
        <v>12.26</v>
      </c>
      <c r="KH167" s="593">
        <v>11.43</v>
      </c>
      <c r="KI167" s="593">
        <v>11.43</v>
      </c>
      <c r="KJ167" s="593">
        <v>11.43</v>
      </c>
      <c r="KK167" s="593">
        <v>11.43</v>
      </c>
      <c r="KR167" s="593">
        <v>28.51</v>
      </c>
      <c r="KS167" s="593">
        <v>28.51</v>
      </c>
      <c r="KT167" s="593">
        <v>28.51</v>
      </c>
      <c r="KU167" s="593">
        <v>28.51</v>
      </c>
      <c r="KV167" s="593">
        <v>142.47</v>
      </c>
      <c r="KW167" s="593">
        <v>142.47</v>
      </c>
      <c r="LD167" s="593">
        <v>13.08</v>
      </c>
      <c r="LE167" s="593">
        <v>13.08</v>
      </c>
      <c r="LF167" s="593">
        <v>13.08</v>
      </c>
      <c r="LG167" s="593">
        <v>13.08</v>
      </c>
      <c r="LH167" s="593">
        <v>2.17</v>
      </c>
      <c r="LI167" s="593">
        <v>2.17</v>
      </c>
      <c r="LP167" s="593">
        <v>13.53</v>
      </c>
      <c r="LQ167" s="593">
        <v>13.53</v>
      </c>
      <c r="LR167" s="593">
        <v>13.53</v>
      </c>
      <c r="LS167" s="593">
        <v>13.53</v>
      </c>
      <c r="LT167" s="593">
        <v>10.35</v>
      </c>
      <c r="LU167" s="593">
        <v>10.35</v>
      </c>
      <c r="MB167" s="593">
        <v>13.15</v>
      </c>
      <c r="MC167" s="593">
        <v>13.36</v>
      </c>
      <c r="MD167" s="593">
        <v>9.86</v>
      </c>
      <c r="ME167" s="593">
        <v>9.86</v>
      </c>
      <c r="MF167" s="593">
        <v>9.84</v>
      </c>
      <c r="MG167" s="593">
        <v>9.84</v>
      </c>
      <c r="MH167" s="593">
        <v>10.55</v>
      </c>
      <c r="MI167" s="593">
        <v>10.55</v>
      </c>
      <c r="MJ167" s="593">
        <v>9.94</v>
      </c>
      <c r="MK167" s="593">
        <v>9.94</v>
      </c>
      <c r="ML167" s="593">
        <v>10.220000000000001</v>
      </c>
      <c r="MM167" s="593">
        <v>10.199999999999999</v>
      </c>
      <c r="MN167" s="593">
        <v>30.99</v>
      </c>
      <c r="MO167" s="593">
        <v>30.99</v>
      </c>
      <c r="MP167" s="593">
        <v>24.66</v>
      </c>
      <c r="MQ167" s="593">
        <v>24.66</v>
      </c>
      <c r="MR167" s="593">
        <v>26.21</v>
      </c>
      <c r="MS167" s="593">
        <v>26.21</v>
      </c>
      <c r="MT167" s="593">
        <v>163.88</v>
      </c>
      <c r="MU167" s="593">
        <v>163.88</v>
      </c>
      <c r="MV167" s="593">
        <v>163.88</v>
      </c>
      <c r="MW167" s="593">
        <v>163.88</v>
      </c>
      <c r="MX167" s="593">
        <v>163.88</v>
      </c>
      <c r="MY167" s="593">
        <v>163.88</v>
      </c>
      <c r="MZ167" s="593">
        <v>50.22</v>
      </c>
      <c r="NA167" s="593">
        <v>50.22</v>
      </c>
      <c r="NB167" s="593">
        <v>208.38</v>
      </c>
      <c r="NC167" s="593">
        <v>208.38</v>
      </c>
      <c r="ND167" s="593">
        <v>203.44</v>
      </c>
      <c r="NE167" s="593">
        <v>203.44</v>
      </c>
      <c r="NF167" s="604">
        <f t="shared" si="16"/>
        <v>205.91</v>
      </c>
      <c r="NG167" s="604">
        <f t="shared" si="16"/>
        <v>205.91</v>
      </c>
      <c r="NH167" s="593">
        <v>207.92</v>
      </c>
      <c r="NI167" s="593">
        <v>207.92</v>
      </c>
      <c r="NL167" s="593">
        <v>43.15</v>
      </c>
      <c r="NM167" s="593">
        <v>43.15</v>
      </c>
      <c r="NN167" s="593">
        <v>175.01</v>
      </c>
      <c r="NO167" s="593">
        <v>175.01</v>
      </c>
      <c r="NP167" s="593">
        <v>175.01</v>
      </c>
      <c r="NQ167" s="593">
        <v>177.62</v>
      </c>
      <c r="NR167" s="593">
        <v>174.3</v>
      </c>
      <c r="NS167" s="593">
        <v>174.3</v>
      </c>
      <c r="NT167" s="593">
        <v>175.51</v>
      </c>
      <c r="NU167" s="593">
        <v>175.51</v>
      </c>
      <c r="NX167" s="593">
        <v>97.41</v>
      </c>
      <c r="NY167" s="593">
        <v>97.41</v>
      </c>
      <c r="NZ167" s="593">
        <v>191.77</v>
      </c>
      <c r="OA167" s="593">
        <v>191.77</v>
      </c>
      <c r="OB167" s="593">
        <v>191.77</v>
      </c>
      <c r="OC167" s="593">
        <v>191.77</v>
      </c>
      <c r="OD167" s="593">
        <v>192.53</v>
      </c>
      <c r="OE167" s="593">
        <v>192.53</v>
      </c>
      <c r="OJ167" s="593">
        <v>68.95</v>
      </c>
      <c r="OK167" s="593">
        <v>68.95</v>
      </c>
      <c r="OL167" s="593">
        <v>156.59</v>
      </c>
      <c r="OM167" s="593">
        <v>156.59</v>
      </c>
      <c r="ON167" s="593">
        <v>156.59</v>
      </c>
      <c r="OO167" s="593">
        <v>156.59</v>
      </c>
      <c r="OP167" s="593">
        <v>153.22</v>
      </c>
      <c r="OQ167" s="593">
        <v>153.22</v>
      </c>
      <c r="OR167" s="593">
        <v>184.15</v>
      </c>
      <c r="OS167" s="593">
        <v>184.15</v>
      </c>
      <c r="OV167" s="593">
        <v>32.39</v>
      </c>
      <c r="OW167" s="593">
        <v>32.39</v>
      </c>
      <c r="OX167" s="593">
        <v>26.13</v>
      </c>
      <c r="OY167" s="593">
        <v>26.13</v>
      </c>
      <c r="OZ167" s="593">
        <v>25.59</v>
      </c>
      <c r="PA167" s="593">
        <v>25.59</v>
      </c>
      <c r="PB167" s="593">
        <v>25.16</v>
      </c>
      <c r="PC167" s="593">
        <v>25.16</v>
      </c>
      <c r="PD167" s="593">
        <v>162.97999999999999</v>
      </c>
      <c r="PE167" s="593">
        <v>162.97999999999999</v>
      </c>
      <c r="PH167" s="593">
        <v>36.909999999999997</v>
      </c>
      <c r="PI167" s="593">
        <v>36.909999999999997</v>
      </c>
      <c r="PJ167" s="593">
        <v>30.39</v>
      </c>
      <c r="PK167" s="593">
        <v>30.39</v>
      </c>
      <c r="PL167" s="593">
        <v>30.39</v>
      </c>
      <c r="PM167" s="593">
        <v>29.25</v>
      </c>
      <c r="PN167" s="593">
        <v>29.25</v>
      </c>
      <c r="PO167" s="593">
        <v>29.7</v>
      </c>
      <c r="PP167" s="593">
        <v>173.66</v>
      </c>
      <c r="PQ167" s="593">
        <v>173.66</v>
      </c>
      <c r="PT167" s="593">
        <v>25.71</v>
      </c>
      <c r="PU167" s="593">
        <v>25.71</v>
      </c>
      <c r="PV167" s="593">
        <v>18.04</v>
      </c>
      <c r="PW167" s="593">
        <v>18.04</v>
      </c>
      <c r="PX167" s="593">
        <v>18.93</v>
      </c>
      <c r="PY167" s="593">
        <v>18.93</v>
      </c>
      <c r="PZ167" s="593">
        <v>18.93</v>
      </c>
      <c r="QA167" s="593">
        <v>18.93</v>
      </c>
      <c r="QB167" s="593">
        <v>18.93</v>
      </c>
      <c r="QC167" s="593">
        <v>18.93</v>
      </c>
      <c r="QD167" s="593">
        <v>18.98</v>
      </c>
      <c r="QE167" s="593">
        <v>19.32</v>
      </c>
      <c r="QF167" s="593">
        <v>7.45</v>
      </c>
      <c r="QG167" s="593">
        <v>7.45</v>
      </c>
      <c r="QH167" s="593">
        <v>5.14</v>
      </c>
      <c r="QI167" s="593">
        <v>5.14</v>
      </c>
      <c r="QJ167" s="593">
        <v>5.38</v>
      </c>
      <c r="QK167" s="593">
        <v>5.38</v>
      </c>
      <c r="QL167" s="593">
        <v>5.38</v>
      </c>
      <c r="QM167" s="593">
        <v>5.38</v>
      </c>
      <c r="QN167" s="593">
        <v>5.38</v>
      </c>
      <c r="QO167" s="593">
        <v>5.38</v>
      </c>
      <c r="QP167" s="593">
        <v>5.43</v>
      </c>
      <c r="QQ167" s="593">
        <v>5.43</v>
      </c>
      <c r="QR167" s="593">
        <v>8.76</v>
      </c>
      <c r="QS167" s="593">
        <v>8.76</v>
      </c>
      <c r="QT167" s="593">
        <v>6.04</v>
      </c>
      <c r="QU167" s="593">
        <v>6.04</v>
      </c>
      <c r="QV167" s="593">
        <v>6.32</v>
      </c>
      <c r="QW167" s="593">
        <v>6.32</v>
      </c>
      <c r="QX167" s="593">
        <v>6.32</v>
      </c>
      <c r="QY167" s="593">
        <v>6.32</v>
      </c>
      <c r="QZ167" s="593">
        <v>6.32</v>
      </c>
      <c r="RA167" s="593">
        <v>6.32</v>
      </c>
      <c r="RB167" s="593">
        <v>6.38</v>
      </c>
      <c r="RC167" s="593">
        <v>6.38</v>
      </c>
      <c r="RD167" s="593">
        <v>13.72</v>
      </c>
      <c r="RE167" s="593">
        <v>13.72</v>
      </c>
      <c r="RF167" s="593">
        <v>9.4700000000000006</v>
      </c>
      <c r="RG167" s="593">
        <v>9.4700000000000006</v>
      </c>
      <c r="RH167" s="593">
        <v>9.93</v>
      </c>
      <c r="RI167" s="593">
        <v>9.93</v>
      </c>
      <c r="RJ167" s="593">
        <v>9.93</v>
      </c>
      <c r="RK167" s="593">
        <v>9.93</v>
      </c>
      <c r="RL167" s="593">
        <v>9.93</v>
      </c>
      <c r="RM167" s="593">
        <v>9.93</v>
      </c>
      <c r="RN167" s="593">
        <v>10</v>
      </c>
      <c r="RO167" s="593">
        <v>10.18</v>
      </c>
      <c r="RP167" s="593">
        <v>36.04</v>
      </c>
      <c r="RQ167" s="593">
        <v>36.04</v>
      </c>
      <c r="RR167" s="593">
        <v>25.69</v>
      </c>
      <c r="RS167" s="593">
        <v>25.69</v>
      </c>
      <c r="RT167" s="593">
        <v>26.97</v>
      </c>
      <c r="RU167" s="593">
        <v>26.97</v>
      </c>
      <c r="RV167" s="593">
        <v>26.97</v>
      </c>
      <c r="RW167" s="593">
        <v>26.97</v>
      </c>
      <c r="RX167" s="593">
        <v>26.97</v>
      </c>
      <c r="RY167" s="593">
        <v>26.97</v>
      </c>
      <c r="RZ167" s="593">
        <v>26.97</v>
      </c>
      <c r="SA167" s="593">
        <v>26.97</v>
      </c>
      <c r="SB167" s="593">
        <v>18.989999999999998</v>
      </c>
      <c r="SC167" s="593">
        <v>18.989999999999998</v>
      </c>
      <c r="SD167" s="593">
        <v>13.19</v>
      </c>
      <c r="SE167" s="593">
        <v>13.19</v>
      </c>
      <c r="SF167" s="593">
        <v>13.84</v>
      </c>
      <c r="SG167" s="593">
        <v>13.84</v>
      </c>
      <c r="SH167" s="593">
        <v>13.84</v>
      </c>
      <c r="SI167" s="593">
        <v>13.84</v>
      </c>
      <c r="SJ167" s="593">
        <v>13.84</v>
      </c>
      <c r="SK167" s="593">
        <v>13.84</v>
      </c>
      <c r="SL167" s="593">
        <v>13.91</v>
      </c>
      <c r="SM167" s="593">
        <v>13.91</v>
      </c>
      <c r="SN167" s="593">
        <v>15.99</v>
      </c>
      <c r="SO167" s="593">
        <v>15.99</v>
      </c>
      <c r="SZ167" s="593">
        <v>17.510000000000002</v>
      </c>
      <c r="TA167" s="593">
        <v>17.510000000000002</v>
      </c>
      <c r="TX167" s="593">
        <v>11.18</v>
      </c>
      <c r="TY167" s="600">
        <v>11.18</v>
      </c>
    </row>
    <row r="168" spans="1:545" s="593" customFormat="1" x14ac:dyDescent="0.15">
      <c r="A168" s="602">
        <v>52</v>
      </c>
      <c r="B168" s="603">
        <v>41.02</v>
      </c>
      <c r="C168" s="603">
        <v>41.02</v>
      </c>
      <c r="D168" s="603">
        <v>41.34</v>
      </c>
      <c r="E168" s="603">
        <v>41.34</v>
      </c>
      <c r="F168" s="603">
        <v>155.07</v>
      </c>
      <c r="G168" s="603">
        <v>155.07</v>
      </c>
      <c r="H168" s="603">
        <v>145.22999999999999</v>
      </c>
      <c r="I168" s="603">
        <v>145.22999999999999</v>
      </c>
      <c r="J168" s="603">
        <v>152.96</v>
      </c>
      <c r="K168" s="603">
        <v>152.96</v>
      </c>
      <c r="L168" s="603"/>
      <c r="M168" s="603"/>
      <c r="N168" s="603"/>
      <c r="O168" s="603"/>
      <c r="P168" s="603"/>
      <c r="Q168" s="603"/>
      <c r="R168" s="603"/>
      <c r="S168" s="603"/>
      <c r="T168" s="603"/>
      <c r="U168" s="603"/>
      <c r="V168" s="603"/>
      <c r="W168" s="603"/>
      <c r="X168" s="603"/>
      <c r="Y168" s="603"/>
      <c r="Z168" s="603">
        <v>8.24</v>
      </c>
      <c r="AA168" s="603"/>
      <c r="AB168" s="603"/>
      <c r="AC168" s="603"/>
      <c r="AD168" s="603"/>
      <c r="AE168" s="603"/>
      <c r="AF168" s="603"/>
      <c r="AG168" s="603"/>
      <c r="AH168" s="603"/>
      <c r="AI168" s="603"/>
      <c r="AJ168" s="603"/>
      <c r="AK168" s="603"/>
      <c r="AL168" s="603">
        <v>19.14</v>
      </c>
      <c r="AM168" s="603">
        <v>19.14</v>
      </c>
      <c r="AN168" s="603"/>
      <c r="AO168" s="603"/>
      <c r="AP168" s="603"/>
      <c r="AQ168" s="603"/>
      <c r="AR168" s="603"/>
      <c r="AS168" s="603"/>
      <c r="AT168" s="603"/>
      <c r="AU168" s="603"/>
      <c r="AV168" s="603"/>
      <c r="AW168" s="603"/>
      <c r="AX168" s="603">
        <v>21.82</v>
      </c>
      <c r="AY168" s="603">
        <v>21.82</v>
      </c>
      <c r="AZ168" s="603"/>
      <c r="BA168" s="603"/>
      <c r="BB168" s="603"/>
      <c r="BC168" s="603"/>
      <c r="BD168" s="603"/>
      <c r="BE168" s="603"/>
      <c r="BF168" s="603"/>
      <c r="BG168" s="603"/>
      <c r="BH168" s="603"/>
      <c r="BI168" s="603"/>
      <c r="BJ168" s="603">
        <v>11.8</v>
      </c>
      <c r="BK168" s="603"/>
      <c r="BL168" s="603"/>
      <c r="BM168" s="603"/>
      <c r="BN168" s="603"/>
      <c r="BO168" s="603"/>
      <c r="BP168" s="603"/>
      <c r="BQ168" s="603"/>
      <c r="BR168" s="603"/>
      <c r="BS168" s="603"/>
      <c r="BT168" s="603"/>
      <c r="BU168" s="603"/>
      <c r="BV168" s="603">
        <v>3.31</v>
      </c>
      <c r="BW168" s="603"/>
      <c r="BX168" s="603"/>
      <c r="BY168" s="603"/>
      <c r="BZ168" s="603"/>
      <c r="CA168" s="603"/>
      <c r="CB168" s="603"/>
      <c r="CC168" s="603"/>
      <c r="CD168" s="603"/>
      <c r="CE168" s="603"/>
      <c r="CF168" s="603"/>
      <c r="CG168" s="603"/>
      <c r="CH168" s="603">
        <v>10.48</v>
      </c>
      <c r="CI168" s="603">
        <v>10.48</v>
      </c>
      <c r="CJ168" s="603"/>
      <c r="CK168" s="603"/>
      <c r="CL168" s="603"/>
      <c r="CM168" s="603"/>
      <c r="CN168" s="603"/>
      <c r="CO168" s="603"/>
      <c r="CP168" s="603"/>
      <c r="CQ168" s="603"/>
      <c r="CR168" s="603"/>
      <c r="CS168" s="603"/>
      <c r="CT168" s="603"/>
      <c r="CU168" s="603"/>
      <c r="CV168" s="603"/>
      <c r="CW168" s="603"/>
      <c r="CX168" s="603"/>
      <c r="CY168" s="603"/>
      <c r="CZ168" s="603"/>
      <c r="DA168" s="603"/>
      <c r="DB168" s="603"/>
      <c r="DC168" s="603"/>
      <c r="DD168" s="603"/>
      <c r="DE168" s="603"/>
      <c r="DF168" s="603">
        <v>128.35</v>
      </c>
      <c r="DG168" s="603">
        <v>128.35</v>
      </c>
      <c r="DH168" s="603">
        <v>128.32</v>
      </c>
      <c r="DI168" s="603">
        <v>128.35</v>
      </c>
      <c r="DJ168" s="603">
        <v>226.01999999999998</v>
      </c>
      <c r="DK168" s="603">
        <v>226.02</v>
      </c>
      <c r="DL168" s="603">
        <v>218.17</v>
      </c>
      <c r="DM168" s="603">
        <v>218.17</v>
      </c>
      <c r="DN168" s="603">
        <v>226.02</v>
      </c>
      <c r="DO168" s="603">
        <v>226.02</v>
      </c>
      <c r="DP168" s="603">
        <v>218.17</v>
      </c>
      <c r="DQ168" s="603">
        <v>226.02</v>
      </c>
      <c r="DR168" s="603">
        <v>226.02</v>
      </c>
      <c r="DS168" s="603">
        <v>226.02</v>
      </c>
      <c r="DT168" s="603">
        <v>218.17</v>
      </c>
      <c r="DU168" s="603">
        <v>218.17</v>
      </c>
      <c r="DV168" s="603">
        <v>242.45</v>
      </c>
      <c r="DW168" s="603">
        <v>235.51</v>
      </c>
      <c r="DX168" s="603">
        <v>242.45</v>
      </c>
      <c r="DY168" s="603">
        <v>242.45</v>
      </c>
      <c r="DZ168" s="603">
        <v>235.51</v>
      </c>
      <c r="EA168" s="603">
        <v>235.51</v>
      </c>
      <c r="EB168" s="603">
        <v>236.32</v>
      </c>
      <c r="EC168" s="603">
        <v>236.32</v>
      </c>
      <c r="ED168" s="603">
        <v>67.900000000000006</v>
      </c>
      <c r="EE168" s="603">
        <v>65.42</v>
      </c>
      <c r="EF168" s="603">
        <v>65.42</v>
      </c>
      <c r="EG168" s="603">
        <v>65.42</v>
      </c>
      <c r="EH168" s="603">
        <v>66.040000000000006</v>
      </c>
      <c r="EI168" s="603">
        <v>66.040000000000006</v>
      </c>
      <c r="EJ168" s="603">
        <v>190.68</v>
      </c>
      <c r="EK168" s="603">
        <v>190.68</v>
      </c>
      <c r="EL168" s="603">
        <v>190.68</v>
      </c>
      <c r="EM168" s="603">
        <v>195.3</v>
      </c>
      <c r="EN168" s="603">
        <v>190.94</v>
      </c>
      <c r="EO168" s="603">
        <v>190.94</v>
      </c>
      <c r="EP168" s="603">
        <v>191.08</v>
      </c>
      <c r="EQ168" s="603">
        <v>191.08</v>
      </c>
      <c r="ER168" s="603">
        <v>58.77</v>
      </c>
      <c r="ES168" s="603">
        <v>59.18</v>
      </c>
      <c r="ET168" s="603">
        <v>58.76</v>
      </c>
      <c r="EU168" s="603">
        <v>58.76</v>
      </c>
      <c r="EV168" s="603">
        <v>58.76</v>
      </c>
      <c r="EW168" s="603">
        <v>58.76</v>
      </c>
      <c r="EX168" s="603">
        <v>58.76</v>
      </c>
      <c r="EY168" s="603">
        <v>50.83</v>
      </c>
      <c r="EZ168" s="603">
        <v>157.72</v>
      </c>
      <c r="FA168" s="603">
        <v>157.72</v>
      </c>
      <c r="FB168" s="603">
        <v>157.72</v>
      </c>
      <c r="FC168" s="603">
        <v>157.72</v>
      </c>
      <c r="FD168" s="603">
        <v>32.82</v>
      </c>
      <c r="FE168" s="603">
        <v>32.82</v>
      </c>
      <c r="FF168" s="603">
        <v>32.82</v>
      </c>
      <c r="FG168" s="603">
        <v>32.82</v>
      </c>
      <c r="FH168" s="603">
        <v>32.82</v>
      </c>
      <c r="FI168" s="603">
        <v>32.82</v>
      </c>
      <c r="FJ168" s="603">
        <v>27.28</v>
      </c>
      <c r="FK168" s="603">
        <v>27.28</v>
      </c>
      <c r="FL168" s="593">
        <v>27.29</v>
      </c>
      <c r="FM168" s="593">
        <v>27.29</v>
      </c>
      <c r="FN168" s="593">
        <v>28.09</v>
      </c>
      <c r="FO168" s="593">
        <v>28.09</v>
      </c>
      <c r="FP168" s="593">
        <v>41.16</v>
      </c>
      <c r="FQ168" s="593">
        <v>41.16</v>
      </c>
      <c r="FR168" s="593">
        <v>41.16</v>
      </c>
      <c r="FS168" s="593">
        <v>41.16</v>
      </c>
      <c r="FT168" s="593">
        <v>164.26</v>
      </c>
      <c r="FU168" s="593">
        <v>164.26</v>
      </c>
      <c r="FV168" s="593">
        <v>164.26</v>
      </c>
      <c r="FW168" s="593">
        <v>164.26</v>
      </c>
      <c r="FX168" s="593">
        <v>164.26</v>
      </c>
      <c r="FY168" s="593">
        <v>164.26</v>
      </c>
      <c r="FZ168" s="593">
        <v>164.26</v>
      </c>
      <c r="GA168" s="593">
        <v>164.26</v>
      </c>
      <c r="GB168" s="593">
        <v>82.68</v>
      </c>
      <c r="GC168" s="593">
        <v>82.68</v>
      </c>
      <c r="GD168" s="593">
        <v>20.36</v>
      </c>
      <c r="GE168" s="593">
        <v>20.68</v>
      </c>
      <c r="GF168" s="593">
        <v>24.28</v>
      </c>
      <c r="GG168" s="593">
        <v>24.28</v>
      </c>
      <c r="GH168" s="593">
        <v>20.41</v>
      </c>
      <c r="GI168" s="593">
        <v>20.41</v>
      </c>
      <c r="GJ168" s="593">
        <v>20.25</v>
      </c>
      <c r="GK168" s="593">
        <v>20.25</v>
      </c>
      <c r="GL168" s="593">
        <v>20.25</v>
      </c>
      <c r="GM168" s="593">
        <v>20.25</v>
      </c>
      <c r="GN168" s="593">
        <v>8.43</v>
      </c>
      <c r="GO168" s="593">
        <v>8.43</v>
      </c>
      <c r="GP168" s="593">
        <v>6.75</v>
      </c>
      <c r="GQ168" s="593">
        <v>6.56</v>
      </c>
      <c r="GZ168" s="593">
        <v>49.63</v>
      </c>
      <c r="HA168" s="593">
        <v>49.63</v>
      </c>
      <c r="HB168" s="593">
        <v>152.88999999999999</v>
      </c>
      <c r="HC168" s="593">
        <v>152.88999999999999</v>
      </c>
      <c r="HD168" s="593">
        <v>152.88999999999999</v>
      </c>
      <c r="HE168" s="593">
        <v>152.88999999999999</v>
      </c>
      <c r="HF168" s="593">
        <v>192.51</v>
      </c>
      <c r="HG168" s="593">
        <v>192.51</v>
      </c>
      <c r="HH168" s="593">
        <v>192.51</v>
      </c>
      <c r="HI168" s="593">
        <v>192.51</v>
      </c>
      <c r="HJ168" s="593">
        <v>192.51</v>
      </c>
      <c r="HK168" s="593">
        <v>192.51</v>
      </c>
      <c r="HL168" s="593">
        <v>241.86</v>
      </c>
      <c r="HM168" s="593">
        <v>241.86</v>
      </c>
      <c r="HN168" s="593">
        <v>213.27</v>
      </c>
      <c r="HO168" s="593">
        <v>213.27</v>
      </c>
      <c r="HP168" s="593">
        <v>213.27</v>
      </c>
      <c r="HQ168" s="593">
        <v>213.27</v>
      </c>
      <c r="HR168" s="593">
        <v>219.9</v>
      </c>
      <c r="HS168" s="593">
        <v>219.9</v>
      </c>
      <c r="HT168" s="593">
        <v>219.9</v>
      </c>
      <c r="HU168" s="593">
        <v>219.9</v>
      </c>
      <c r="HX168" s="593">
        <v>45.08</v>
      </c>
      <c r="HY168" s="593">
        <v>45.08</v>
      </c>
      <c r="HZ168" s="593">
        <v>146.05000000000001</v>
      </c>
      <c r="IA168" s="593">
        <v>146.05000000000001</v>
      </c>
      <c r="IB168" s="593">
        <v>147.93</v>
      </c>
      <c r="IC168" s="593">
        <v>147.93</v>
      </c>
      <c r="ID168" s="593">
        <v>189.34</v>
      </c>
      <c r="IE168" s="593">
        <v>189.34</v>
      </c>
      <c r="IJ168" s="593">
        <v>113.1</v>
      </c>
      <c r="IK168" s="593">
        <v>113.1</v>
      </c>
      <c r="IL168" s="593">
        <v>231.38</v>
      </c>
      <c r="IM168" s="593">
        <v>231.38</v>
      </c>
      <c r="IN168" s="593">
        <v>290.3</v>
      </c>
      <c r="IO168" s="593">
        <v>290.3</v>
      </c>
      <c r="IP168" s="593">
        <v>290.3</v>
      </c>
      <c r="IQ168" s="593">
        <v>290.3</v>
      </c>
      <c r="IV168" s="593">
        <v>113.1</v>
      </c>
      <c r="IW168" s="593">
        <v>113.1</v>
      </c>
      <c r="IX168" s="593">
        <v>231.38</v>
      </c>
      <c r="IY168" s="593">
        <v>231.38</v>
      </c>
      <c r="IZ168" s="593">
        <v>290.3</v>
      </c>
      <c r="JA168" s="593">
        <v>290.3</v>
      </c>
      <c r="JB168" s="593">
        <v>290.3</v>
      </c>
      <c r="JC168" s="593">
        <v>290.3</v>
      </c>
      <c r="JH168" s="593">
        <v>104.66</v>
      </c>
      <c r="JI168" s="593">
        <v>104.66</v>
      </c>
      <c r="JJ168" s="593">
        <v>222.24</v>
      </c>
      <c r="JK168" s="593">
        <v>222.24</v>
      </c>
      <c r="JL168" s="593">
        <v>222.24</v>
      </c>
      <c r="JM168" s="593">
        <v>222.24</v>
      </c>
      <c r="JN168" s="593">
        <v>278.99</v>
      </c>
      <c r="JO168" s="593">
        <v>278.99</v>
      </c>
      <c r="JP168" s="593">
        <v>278.99</v>
      </c>
      <c r="JQ168" s="593">
        <v>278.99</v>
      </c>
      <c r="JT168" s="593">
        <v>27.64</v>
      </c>
      <c r="JU168" s="593">
        <v>27.64</v>
      </c>
      <c r="JV168" s="593">
        <v>27.64</v>
      </c>
      <c r="JW168" s="593">
        <v>27.64</v>
      </c>
      <c r="JX168" s="593">
        <v>27.64</v>
      </c>
      <c r="JY168" s="593">
        <v>27.64</v>
      </c>
      <c r="KF168" s="593">
        <v>12.34</v>
      </c>
      <c r="KG168" s="593">
        <v>12.34</v>
      </c>
      <c r="KH168" s="593">
        <v>11.53</v>
      </c>
      <c r="KI168" s="593">
        <v>11.53</v>
      </c>
      <c r="KJ168" s="593">
        <v>11.53</v>
      </c>
      <c r="KK168" s="593">
        <v>11.53</v>
      </c>
      <c r="KR168" s="593">
        <v>28.71</v>
      </c>
      <c r="KS168" s="593">
        <v>28.71</v>
      </c>
      <c r="KT168" s="593">
        <v>28.71</v>
      </c>
      <c r="KU168" s="593">
        <v>28.71</v>
      </c>
      <c r="KV168" s="593">
        <v>143.94999999999999</v>
      </c>
      <c r="KW168" s="593">
        <v>143.94999999999999</v>
      </c>
      <c r="LD168" s="593">
        <v>13.22</v>
      </c>
      <c r="LE168" s="593">
        <v>13.22</v>
      </c>
      <c r="LF168" s="593">
        <v>13.22</v>
      </c>
      <c r="LG168" s="593">
        <v>13.22</v>
      </c>
      <c r="LH168" s="593">
        <v>2.19</v>
      </c>
      <c r="LI168" s="593">
        <v>2.19</v>
      </c>
      <c r="LP168" s="593">
        <v>13.63</v>
      </c>
      <c r="LQ168" s="593">
        <v>13.63</v>
      </c>
      <c r="LR168" s="593">
        <v>13.63</v>
      </c>
      <c r="LS168" s="593">
        <v>13.63</v>
      </c>
      <c r="LT168" s="593">
        <v>10.47</v>
      </c>
      <c r="LU168" s="593">
        <v>10.47</v>
      </c>
      <c r="MB168" s="593">
        <v>13.24</v>
      </c>
      <c r="MC168" s="593">
        <v>13.45</v>
      </c>
      <c r="MD168" s="593">
        <v>9.9700000000000006</v>
      </c>
      <c r="ME168" s="593">
        <v>9.9700000000000006</v>
      </c>
      <c r="MF168" s="593">
        <v>9.9499999999999993</v>
      </c>
      <c r="MG168" s="593">
        <v>9.9499999999999993</v>
      </c>
      <c r="MH168" s="593">
        <v>10.66</v>
      </c>
      <c r="MI168" s="593">
        <v>10.66</v>
      </c>
      <c r="MJ168" s="593">
        <v>10.039999999999999</v>
      </c>
      <c r="MK168" s="593">
        <v>10.039999999999999</v>
      </c>
      <c r="ML168" s="593">
        <v>10.33</v>
      </c>
      <c r="MM168" s="593">
        <v>10.3</v>
      </c>
      <c r="MN168" s="593">
        <v>31.21</v>
      </c>
      <c r="MO168" s="593">
        <v>31.21</v>
      </c>
      <c r="MP168" s="593">
        <v>24.92</v>
      </c>
      <c r="MQ168" s="593">
        <v>24.92</v>
      </c>
      <c r="MR168" s="593">
        <v>26.46</v>
      </c>
      <c r="MS168" s="593">
        <v>26.46</v>
      </c>
      <c r="MT168" s="593">
        <v>165.57</v>
      </c>
      <c r="MU168" s="593">
        <v>165.57</v>
      </c>
      <c r="MV168" s="593">
        <v>165.57</v>
      </c>
      <c r="MW168" s="593">
        <v>165.57</v>
      </c>
      <c r="MX168" s="593">
        <v>165.57</v>
      </c>
      <c r="MY168" s="593">
        <v>165.57</v>
      </c>
      <c r="MZ168" s="593">
        <v>50.58</v>
      </c>
      <c r="NA168" s="593">
        <v>50.58</v>
      </c>
      <c r="NB168" s="593">
        <v>210.44</v>
      </c>
      <c r="NC168" s="593">
        <v>210.44</v>
      </c>
      <c r="ND168" s="593">
        <v>205.47</v>
      </c>
      <c r="NE168" s="593">
        <v>205.47</v>
      </c>
      <c r="NF168" s="604">
        <f t="shared" si="16"/>
        <v>207.95499999999998</v>
      </c>
      <c r="NG168" s="604">
        <f t="shared" si="16"/>
        <v>207.95499999999998</v>
      </c>
      <c r="NH168" s="593">
        <v>209.9</v>
      </c>
      <c r="NI168" s="593">
        <v>209.9</v>
      </c>
      <c r="NL168" s="593">
        <v>43.45</v>
      </c>
      <c r="NM168" s="593">
        <v>43.45</v>
      </c>
      <c r="NN168" s="593">
        <v>176.77</v>
      </c>
      <c r="NO168" s="593">
        <v>176.77</v>
      </c>
      <c r="NP168" s="593">
        <v>176.77</v>
      </c>
      <c r="NQ168" s="593">
        <v>179.31</v>
      </c>
      <c r="NR168" s="593">
        <v>176.07</v>
      </c>
      <c r="NS168" s="593">
        <v>176.07</v>
      </c>
      <c r="NT168" s="593">
        <v>177.25</v>
      </c>
      <c r="NU168" s="593">
        <v>177.25</v>
      </c>
      <c r="NX168" s="593">
        <v>98.1</v>
      </c>
      <c r="NY168" s="593">
        <v>98.1</v>
      </c>
      <c r="NZ168" s="593">
        <v>193.35</v>
      </c>
      <c r="OA168" s="593">
        <v>193.35</v>
      </c>
      <c r="OB168" s="593">
        <v>193.35</v>
      </c>
      <c r="OC168" s="593">
        <v>193.35</v>
      </c>
      <c r="OD168" s="593">
        <v>194.09</v>
      </c>
      <c r="OE168" s="593">
        <v>194.09</v>
      </c>
      <c r="OJ168" s="593">
        <v>69.430000000000007</v>
      </c>
      <c r="OK168" s="593">
        <v>69.430000000000007</v>
      </c>
      <c r="OL168" s="593">
        <v>157.59</v>
      </c>
      <c r="OM168" s="593">
        <v>157.59</v>
      </c>
      <c r="ON168" s="593">
        <v>157.59</v>
      </c>
      <c r="OO168" s="593">
        <v>157.59</v>
      </c>
      <c r="OP168" s="593">
        <v>155.21</v>
      </c>
      <c r="OQ168" s="593">
        <v>155.21</v>
      </c>
      <c r="OR168" s="593">
        <v>185.88</v>
      </c>
      <c r="OS168" s="593">
        <v>185.88</v>
      </c>
      <c r="OV168" s="593">
        <v>32.619999999999997</v>
      </c>
      <c r="OW168" s="593">
        <v>32.619999999999997</v>
      </c>
      <c r="OX168" s="593">
        <v>26.41</v>
      </c>
      <c r="OY168" s="593">
        <v>26.41</v>
      </c>
      <c r="OZ168" s="593">
        <v>25.86</v>
      </c>
      <c r="PA168" s="593">
        <v>25.86</v>
      </c>
      <c r="PB168" s="593">
        <v>25.43</v>
      </c>
      <c r="PC168" s="593">
        <v>25.43</v>
      </c>
      <c r="PD168" s="593">
        <v>164.65</v>
      </c>
      <c r="PE168" s="593">
        <v>164.65</v>
      </c>
      <c r="PH168" s="593">
        <v>37.17</v>
      </c>
      <c r="PI168" s="593">
        <v>37.17</v>
      </c>
      <c r="PJ168" s="593">
        <v>30.7</v>
      </c>
      <c r="PK168" s="593">
        <v>30.7</v>
      </c>
      <c r="PL168" s="593">
        <v>30.7</v>
      </c>
      <c r="PM168" s="593">
        <v>29.56</v>
      </c>
      <c r="PN168" s="593">
        <v>29.56</v>
      </c>
      <c r="PO168" s="593">
        <v>30</v>
      </c>
      <c r="PP168" s="593">
        <v>175.38</v>
      </c>
      <c r="PQ168" s="593">
        <v>175.38</v>
      </c>
      <c r="PT168" s="593">
        <v>25.89</v>
      </c>
      <c r="PU168" s="593">
        <v>25.89</v>
      </c>
      <c r="PV168" s="593">
        <v>18.27</v>
      </c>
      <c r="PW168" s="593">
        <v>18.27</v>
      </c>
      <c r="PX168" s="593">
        <v>19.09</v>
      </c>
      <c r="PY168" s="593">
        <v>19.09</v>
      </c>
      <c r="PZ168" s="593">
        <v>19.09</v>
      </c>
      <c r="QA168" s="593">
        <v>19.09</v>
      </c>
      <c r="QB168" s="593">
        <v>19.09</v>
      </c>
      <c r="QC168" s="593">
        <v>19.09</v>
      </c>
      <c r="QD168" s="593">
        <v>19.21</v>
      </c>
      <c r="QE168" s="593">
        <v>19.53</v>
      </c>
      <c r="QF168" s="593">
        <v>7.5</v>
      </c>
      <c r="QG168" s="593">
        <v>7.5</v>
      </c>
      <c r="QH168" s="593">
        <v>5.2</v>
      </c>
      <c r="QI168" s="593">
        <v>5.2</v>
      </c>
      <c r="QJ168" s="593">
        <v>5.42</v>
      </c>
      <c r="QK168" s="593">
        <v>5.42</v>
      </c>
      <c r="QL168" s="593">
        <v>5.42</v>
      </c>
      <c r="QM168" s="593">
        <v>5.42</v>
      </c>
      <c r="QN168" s="593">
        <v>5.42</v>
      </c>
      <c r="QO168" s="593">
        <v>5.42</v>
      </c>
      <c r="QP168" s="593">
        <v>5.49</v>
      </c>
      <c r="QQ168" s="593">
        <v>5.49</v>
      </c>
      <c r="QR168" s="593">
        <v>8.82</v>
      </c>
      <c r="QS168" s="593">
        <v>8.82</v>
      </c>
      <c r="QT168" s="593">
        <v>6.12</v>
      </c>
      <c r="QU168" s="593">
        <v>6.12</v>
      </c>
      <c r="QV168" s="593">
        <v>6.38</v>
      </c>
      <c r="QW168" s="593">
        <v>6.38</v>
      </c>
      <c r="QX168" s="593">
        <v>6.38</v>
      </c>
      <c r="QY168" s="593">
        <v>6.38</v>
      </c>
      <c r="QZ168" s="593">
        <v>6.38</v>
      </c>
      <c r="RA168" s="593">
        <v>6.38</v>
      </c>
      <c r="RB168" s="593">
        <v>6.45</v>
      </c>
      <c r="RC168" s="593">
        <v>6.45</v>
      </c>
      <c r="RD168" s="593">
        <v>13.81</v>
      </c>
      <c r="RE168" s="593">
        <v>13.81</v>
      </c>
      <c r="RF168" s="593">
        <v>9.59</v>
      </c>
      <c r="RG168" s="593">
        <v>9.59</v>
      </c>
      <c r="RH168" s="593">
        <v>10.02</v>
      </c>
      <c r="RI168" s="593">
        <v>10.02</v>
      </c>
      <c r="RJ168" s="593">
        <v>10.02</v>
      </c>
      <c r="RK168" s="593">
        <v>10.02</v>
      </c>
      <c r="RL168" s="593">
        <v>10.02</v>
      </c>
      <c r="RM168" s="593">
        <v>10.02</v>
      </c>
      <c r="RN168" s="593">
        <v>10.119999999999999</v>
      </c>
      <c r="RO168" s="593">
        <v>10.29</v>
      </c>
      <c r="RP168" s="593">
        <v>36.29</v>
      </c>
      <c r="RQ168" s="593">
        <v>36.29</v>
      </c>
      <c r="RR168" s="593">
        <v>26.01</v>
      </c>
      <c r="RS168" s="593">
        <v>26.01</v>
      </c>
      <c r="RT168" s="593">
        <v>27.25</v>
      </c>
      <c r="RU168" s="593">
        <v>27.25</v>
      </c>
      <c r="RV168" s="593">
        <v>27.25</v>
      </c>
      <c r="RW168" s="593">
        <v>27.25</v>
      </c>
      <c r="RX168" s="593">
        <v>27.25</v>
      </c>
      <c r="RY168" s="593">
        <v>27.25</v>
      </c>
      <c r="RZ168" s="593">
        <v>27.28</v>
      </c>
      <c r="SA168" s="593">
        <v>27.28</v>
      </c>
      <c r="SB168" s="593">
        <v>19.13</v>
      </c>
      <c r="SC168" s="593">
        <v>19.13</v>
      </c>
      <c r="SD168" s="593">
        <v>13.36</v>
      </c>
      <c r="SE168" s="593">
        <v>13.36</v>
      </c>
      <c r="SF168" s="593">
        <v>13.99</v>
      </c>
      <c r="SG168" s="593">
        <v>13.99</v>
      </c>
      <c r="SH168" s="593">
        <v>13.99</v>
      </c>
      <c r="SI168" s="593">
        <v>13.99</v>
      </c>
      <c r="SJ168" s="593">
        <v>13.99</v>
      </c>
      <c r="SK168" s="593">
        <v>13.99</v>
      </c>
      <c r="SL168" s="593">
        <v>14.08</v>
      </c>
      <c r="SM168" s="593">
        <v>14.08</v>
      </c>
      <c r="SN168" s="593">
        <v>16.100000000000001</v>
      </c>
      <c r="SO168" s="593">
        <v>16.100000000000001</v>
      </c>
      <c r="SZ168" s="593">
        <v>17.63</v>
      </c>
      <c r="TA168" s="593">
        <v>17.63</v>
      </c>
      <c r="TX168" s="593">
        <v>11.25</v>
      </c>
      <c r="TY168" s="600">
        <v>11.25</v>
      </c>
    </row>
    <row r="169" spans="1:545" s="593" customFormat="1" x14ac:dyDescent="0.15">
      <c r="A169" s="602">
        <v>53</v>
      </c>
      <c r="B169" s="603">
        <v>41.29</v>
      </c>
      <c r="C169" s="603">
        <v>41.29</v>
      </c>
      <c r="D169" s="603">
        <v>41.59</v>
      </c>
      <c r="E169" s="603">
        <v>41.59</v>
      </c>
      <c r="F169" s="603">
        <v>156.84</v>
      </c>
      <c r="G169" s="603">
        <v>156.84</v>
      </c>
      <c r="H169" s="603">
        <v>146.5</v>
      </c>
      <c r="I169" s="603">
        <v>146.5</v>
      </c>
      <c r="J169" s="603">
        <v>154.07</v>
      </c>
      <c r="K169" s="603">
        <v>154.07</v>
      </c>
      <c r="L169" s="603"/>
      <c r="M169" s="603"/>
      <c r="N169" s="603"/>
      <c r="O169" s="603"/>
      <c r="P169" s="603"/>
      <c r="Q169" s="603"/>
      <c r="R169" s="603"/>
      <c r="S169" s="603"/>
      <c r="T169" s="603"/>
      <c r="U169" s="603"/>
      <c r="V169" s="603"/>
      <c r="W169" s="603"/>
      <c r="X169" s="603"/>
      <c r="Y169" s="603"/>
      <c r="Z169" s="603">
        <v>8.3000000000000007</v>
      </c>
      <c r="AA169" s="603"/>
      <c r="AB169" s="603"/>
      <c r="AC169" s="603"/>
      <c r="AD169" s="603"/>
      <c r="AE169" s="603"/>
      <c r="AF169" s="603"/>
      <c r="AG169" s="603"/>
      <c r="AH169" s="603"/>
      <c r="AI169" s="603"/>
      <c r="AJ169" s="603"/>
      <c r="AK169" s="603"/>
      <c r="AL169" s="603">
        <v>19.27</v>
      </c>
      <c r="AM169" s="603">
        <v>19.27</v>
      </c>
      <c r="AN169" s="603"/>
      <c r="AO169" s="603"/>
      <c r="AP169" s="603"/>
      <c r="AQ169" s="603"/>
      <c r="AR169" s="603"/>
      <c r="AS169" s="603"/>
      <c r="AT169" s="603"/>
      <c r="AU169" s="603"/>
      <c r="AV169" s="603"/>
      <c r="AW169" s="603"/>
      <c r="AX169" s="603">
        <v>21.96</v>
      </c>
      <c r="AY169" s="603">
        <v>21.96</v>
      </c>
      <c r="AZ169" s="603"/>
      <c r="BA169" s="603"/>
      <c r="BB169" s="603"/>
      <c r="BC169" s="603"/>
      <c r="BD169" s="603"/>
      <c r="BE169" s="603"/>
      <c r="BF169" s="603"/>
      <c r="BG169" s="603"/>
      <c r="BH169" s="603"/>
      <c r="BI169" s="603"/>
      <c r="BJ169" s="603">
        <v>11.85</v>
      </c>
      <c r="BK169" s="603"/>
      <c r="BL169" s="603"/>
      <c r="BM169" s="603"/>
      <c r="BN169" s="603"/>
      <c r="BO169" s="603"/>
      <c r="BP169" s="603"/>
      <c r="BQ169" s="603"/>
      <c r="BR169" s="603"/>
      <c r="BS169" s="603"/>
      <c r="BT169" s="603"/>
      <c r="BU169" s="603"/>
      <c r="BV169" s="603">
        <v>3.33</v>
      </c>
      <c r="BW169" s="603"/>
      <c r="BX169" s="603"/>
      <c r="BY169" s="603"/>
      <c r="BZ169" s="603"/>
      <c r="CA169" s="603"/>
      <c r="CB169" s="603"/>
      <c r="CC169" s="603"/>
      <c r="CD169" s="603"/>
      <c r="CE169" s="603"/>
      <c r="CF169" s="603"/>
      <c r="CG169" s="603"/>
      <c r="CH169" s="603">
        <v>10.56</v>
      </c>
      <c r="CI169" s="603">
        <v>10.56</v>
      </c>
      <c r="CJ169" s="603"/>
      <c r="CK169" s="603"/>
      <c r="CL169" s="603"/>
      <c r="CM169" s="603"/>
      <c r="CN169" s="603"/>
      <c r="CO169" s="603"/>
      <c r="CP169" s="603"/>
      <c r="CQ169" s="603"/>
      <c r="CR169" s="603"/>
      <c r="CS169" s="603"/>
      <c r="CT169" s="603"/>
      <c r="CU169" s="603"/>
      <c r="CV169" s="603"/>
      <c r="CW169" s="603"/>
      <c r="CX169" s="603"/>
      <c r="CY169" s="603"/>
      <c r="CZ169" s="603"/>
      <c r="DA169" s="603"/>
      <c r="DB169" s="603"/>
      <c r="DC169" s="603"/>
      <c r="DD169" s="603"/>
      <c r="DE169" s="603"/>
      <c r="DF169" s="603">
        <v>129.19999999999999</v>
      </c>
      <c r="DG169" s="603">
        <v>129.19999999999999</v>
      </c>
      <c r="DH169" s="603">
        <v>129.15</v>
      </c>
      <c r="DI169" s="603">
        <v>129.21</v>
      </c>
      <c r="DJ169" s="603">
        <v>228.17</v>
      </c>
      <c r="DK169" s="603">
        <v>228.21</v>
      </c>
      <c r="DL169" s="603">
        <v>220.28</v>
      </c>
      <c r="DM169" s="603">
        <v>220.28</v>
      </c>
      <c r="DN169" s="603">
        <v>228.21</v>
      </c>
      <c r="DO169" s="603">
        <v>228.21</v>
      </c>
      <c r="DP169" s="603">
        <v>220.28</v>
      </c>
      <c r="DQ169" s="603">
        <v>228.21</v>
      </c>
      <c r="DR169" s="603">
        <v>228.21</v>
      </c>
      <c r="DS169" s="603">
        <v>228.21</v>
      </c>
      <c r="DT169" s="603">
        <v>220.28</v>
      </c>
      <c r="DU169" s="603">
        <v>220.28</v>
      </c>
      <c r="DV169" s="603">
        <v>244.47</v>
      </c>
      <c r="DW169" s="603">
        <v>237.47</v>
      </c>
      <c r="DX169" s="603">
        <v>244.47</v>
      </c>
      <c r="DY169" s="603">
        <v>244.47</v>
      </c>
      <c r="DZ169" s="603">
        <v>237.47</v>
      </c>
      <c r="EA169" s="603">
        <v>237.47</v>
      </c>
      <c r="EB169" s="603">
        <v>238.26</v>
      </c>
      <c r="EC169" s="603">
        <v>238.26</v>
      </c>
      <c r="ED169" s="603">
        <v>68.349999999999994</v>
      </c>
      <c r="EE169" s="603">
        <v>65.86</v>
      </c>
      <c r="EF169" s="603">
        <v>65.86</v>
      </c>
      <c r="EG169" s="603">
        <v>65.91</v>
      </c>
      <c r="EH169" s="603">
        <v>66.510000000000005</v>
      </c>
      <c r="EI169" s="603">
        <v>66.510000000000005</v>
      </c>
      <c r="EJ169" s="603">
        <v>192.5</v>
      </c>
      <c r="EK169" s="603">
        <v>192.5</v>
      </c>
      <c r="EL169" s="603">
        <v>192.5</v>
      </c>
      <c r="EM169" s="603">
        <v>197.14</v>
      </c>
      <c r="EN169" s="603">
        <v>192.77</v>
      </c>
      <c r="EO169" s="603">
        <v>192.77</v>
      </c>
      <c r="EP169" s="603">
        <v>192.91</v>
      </c>
      <c r="EQ169" s="603">
        <v>192.91</v>
      </c>
      <c r="ER169" s="603">
        <v>59.14</v>
      </c>
      <c r="ES169" s="603">
        <v>59.54</v>
      </c>
      <c r="ET169" s="603">
        <v>59.15</v>
      </c>
      <c r="EU169" s="603">
        <v>59.15</v>
      </c>
      <c r="EV169" s="603">
        <v>59.15</v>
      </c>
      <c r="EW169" s="603">
        <v>59.15</v>
      </c>
      <c r="EX169" s="603">
        <v>59.15</v>
      </c>
      <c r="EY169" s="603">
        <v>51.28</v>
      </c>
      <c r="EZ169" s="603">
        <v>159.1</v>
      </c>
      <c r="FA169" s="603">
        <v>159.1</v>
      </c>
      <c r="FB169" s="603">
        <v>159.1</v>
      </c>
      <c r="FC169" s="603">
        <v>159.1</v>
      </c>
      <c r="FD169" s="603">
        <v>33.03</v>
      </c>
      <c r="FE169" s="603">
        <v>33.03</v>
      </c>
      <c r="FF169" s="603">
        <v>33.03</v>
      </c>
      <c r="FG169" s="603">
        <v>33.03</v>
      </c>
      <c r="FH169" s="603">
        <v>33.03</v>
      </c>
      <c r="FI169" s="603">
        <v>33.03</v>
      </c>
      <c r="FJ169" s="603">
        <v>27.55</v>
      </c>
      <c r="FK169" s="603">
        <v>27.55</v>
      </c>
      <c r="FL169" s="593">
        <v>27.55</v>
      </c>
      <c r="FM169" s="593">
        <v>27.55</v>
      </c>
      <c r="FN169" s="593">
        <v>28.33</v>
      </c>
      <c r="FO169" s="593">
        <v>28.33</v>
      </c>
      <c r="FP169" s="593">
        <v>41.46</v>
      </c>
      <c r="FQ169" s="593">
        <v>41.46</v>
      </c>
      <c r="FR169" s="593">
        <v>41.46</v>
      </c>
      <c r="FS169" s="593">
        <v>41.46</v>
      </c>
      <c r="FT169" s="593">
        <v>166.02</v>
      </c>
      <c r="FU169" s="593">
        <v>166.02</v>
      </c>
      <c r="FV169" s="593">
        <v>166.02</v>
      </c>
      <c r="FW169" s="593">
        <v>166.02</v>
      </c>
      <c r="FX169" s="593">
        <v>166.02</v>
      </c>
      <c r="FY169" s="593">
        <v>166.02</v>
      </c>
      <c r="FZ169" s="593">
        <v>166.02</v>
      </c>
      <c r="GA169" s="593">
        <v>166.02</v>
      </c>
      <c r="GB169" s="593">
        <v>83.58</v>
      </c>
      <c r="GC169" s="593">
        <v>83.58</v>
      </c>
      <c r="GD169" s="593">
        <v>20.57</v>
      </c>
      <c r="GE169" s="593">
        <v>20.88</v>
      </c>
      <c r="GF169" s="593">
        <v>24.49</v>
      </c>
      <c r="GG169" s="593">
        <v>24.49</v>
      </c>
      <c r="GH169" s="593">
        <v>20.67</v>
      </c>
      <c r="GI169" s="593">
        <v>20.67</v>
      </c>
      <c r="GJ169" s="593">
        <v>20.51</v>
      </c>
      <c r="GK169" s="593">
        <v>20.51</v>
      </c>
      <c r="GL169" s="593">
        <v>20.51</v>
      </c>
      <c r="GM169" s="593">
        <v>20.51</v>
      </c>
      <c r="GN169" s="593">
        <v>8.49</v>
      </c>
      <c r="GO169" s="593">
        <v>8.49</v>
      </c>
      <c r="GP169" s="593">
        <v>6.82</v>
      </c>
      <c r="GQ169" s="593">
        <v>6.63</v>
      </c>
      <c r="GZ169" s="593">
        <v>49.98</v>
      </c>
      <c r="HA169" s="593">
        <v>49.98</v>
      </c>
      <c r="HB169" s="593">
        <v>154.15</v>
      </c>
      <c r="HC169" s="593">
        <v>154.15</v>
      </c>
      <c r="HD169" s="593">
        <v>154.15</v>
      </c>
      <c r="HE169" s="593">
        <v>154.15</v>
      </c>
      <c r="HF169" s="593">
        <v>194.41</v>
      </c>
      <c r="HG169" s="593">
        <v>194.41</v>
      </c>
      <c r="HH169" s="593">
        <v>194.41</v>
      </c>
      <c r="HI169" s="593">
        <v>194.41</v>
      </c>
      <c r="HJ169" s="593">
        <v>194.41</v>
      </c>
      <c r="HK169" s="593">
        <v>194.41</v>
      </c>
      <c r="HL169" s="593">
        <v>244.27</v>
      </c>
      <c r="HM169" s="593">
        <v>244.27</v>
      </c>
      <c r="HN169" s="593">
        <v>215.53</v>
      </c>
      <c r="HO169" s="593">
        <v>215.53</v>
      </c>
      <c r="HP169" s="593">
        <v>215.53</v>
      </c>
      <c r="HQ169" s="593">
        <v>215.53</v>
      </c>
      <c r="HR169" s="593">
        <v>222.07</v>
      </c>
      <c r="HS169" s="593">
        <v>222.07</v>
      </c>
      <c r="HT169" s="593">
        <v>222.07</v>
      </c>
      <c r="HU169" s="593">
        <v>222.07</v>
      </c>
      <c r="HX169" s="593">
        <v>45.38</v>
      </c>
      <c r="HY169" s="593">
        <v>45.38</v>
      </c>
      <c r="HZ169" s="593">
        <v>147.21</v>
      </c>
      <c r="IA169" s="593">
        <v>147.21</v>
      </c>
      <c r="IB169" s="593">
        <v>149.13</v>
      </c>
      <c r="IC169" s="593">
        <v>149.13</v>
      </c>
      <c r="ID169" s="593">
        <v>191.14</v>
      </c>
      <c r="IE169" s="593">
        <v>191.14</v>
      </c>
      <c r="IJ169" s="593">
        <v>113.77</v>
      </c>
      <c r="IK169" s="593">
        <v>113.77</v>
      </c>
      <c r="IL169" s="593">
        <v>232.48</v>
      </c>
      <c r="IM169" s="593">
        <v>232.48</v>
      </c>
      <c r="IN169" s="593">
        <v>292.05</v>
      </c>
      <c r="IO169" s="593">
        <v>292.05</v>
      </c>
      <c r="IP169" s="593">
        <v>292.05</v>
      </c>
      <c r="IQ169" s="593">
        <v>292.05</v>
      </c>
      <c r="IV169" s="593">
        <v>113.77</v>
      </c>
      <c r="IW169" s="593">
        <v>113.77</v>
      </c>
      <c r="IX169" s="593">
        <v>232.48</v>
      </c>
      <c r="IY169" s="593">
        <v>232.48</v>
      </c>
      <c r="IZ169" s="593">
        <v>292.05</v>
      </c>
      <c r="JA169" s="593">
        <v>292.05</v>
      </c>
      <c r="JB169" s="593">
        <v>292.05</v>
      </c>
      <c r="JC169" s="593">
        <v>292.05</v>
      </c>
      <c r="JH169" s="593">
        <v>105.33</v>
      </c>
      <c r="JI169" s="593">
        <v>105.33</v>
      </c>
      <c r="JJ169" s="593">
        <v>223.48</v>
      </c>
      <c r="JK169" s="593">
        <v>223.48</v>
      </c>
      <c r="JL169" s="593">
        <v>223.48</v>
      </c>
      <c r="JM169" s="593">
        <v>223.48</v>
      </c>
      <c r="JN169" s="593">
        <v>280.95</v>
      </c>
      <c r="JO169" s="593">
        <v>280.95</v>
      </c>
      <c r="JP169" s="593">
        <v>280.95</v>
      </c>
      <c r="JQ169" s="593">
        <v>280.95</v>
      </c>
      <c r="JT169" s="593">
        <v>27.85</v>
      </c>
      <c r="JU169" s="593">
        <v>27.85</v>
      </c>
      <c r="JV169" s="593">
        <v>27.85</v>
      </c>
      <c r="JW169" s="593">
        <v>27.85</v>
      </c>
      <c r="JX169" s="593">
        <v>27.85</v>
      </c>
      <c r="JY169" s="593">
        <v>27.85</v>
      </c>
      <c r="KF169" s="593">
        <v>12.42</v>
      </c>
      <c r="KG169" s="593">
        <v>12.42</v>
      </c>
      <c r="KH169" s="593">
        <v>11.62</v>
      </c>
      <c r="KI169" s="593">
        <v>11.62</v>
      </c>
      <c r="KJ169" s="593">
        <v>11.62</v>
      </c>
      <c r="KK169" s="593">
        <v>11.62</v>
      </c>
      <c r="KR169" s="593">
        <v>28.9</v>
      </c>
      <c r="KS169" s="593">
        <v>28.9</v>
      </c>
      <c r="KT169" s="593">
        <v>28.9</v>
      </c>
      <c r="KU169" s="593">
        <v>28.9</v>
      </c>
      <c r="KV169" s="593">
        <v>145.38</v>
      </c>
      <c r="KW169" s="593">
        <v>145.38</v>
      </c>
      <c r="LD169" s="593">
        <v>13.35</v>
      </c>
      <c r="LE169" s="593">
        <v>13.35</v>
      </c>
      <c r="LF169" s="593">
        <v>13.35</v>
      </c>
      <c r="LG169" s="593">
        <v>13.35</v>
      </c>
      <c r="LH169" s="593">
        <v>2.21</v>
      </c>
      <c r="LI169" s="593">
        <v>2.21</v>
      </c>
      <c r="LP169" s="593">
        <v>13.7</v>
      </c>
      <c r="LQ169" s="593">
        <v>13.7</v>
      </c>
      <c r="LR169" s="593">
        <v>13.7</v>
      </c>
      <c r="LS169" s="593">
        <v>13.7</v>
      </c>
      <c r="LT169" s="593">
        <v>10.58</v>
      </c>
      <c r="LU169" s="593">
        <v>10.58</v>
      </c>
      <c r="MB169" s="593">
        <v>13.33</v>
      </c>
      <c r="MC169" s="593">
        <v>13.54</v>
      </c>
      <c r="MD169" s="593">
        <v>10.08</v>
      </c>
      <c r="ME169" s="593">
        <v>10.08</v>
      </c>
      <c r="MF169" s="593">
        <v>10.06</v>
      </c>
      <c r="MG169" s="593">
        <v>10.06</v>
      </c>
      <c r="MH169" s="593">
        <v>10.77</v>
      </c>
      <c r="MI169" s="593">
        <v>10.77</v>
      </c>
      <c r="MJ169" s="593">
        <v>10.15</v>
      </c>
      <c r="MK169" s="593">
        <v>10.15</v>
      </c>
      <c r="ML169" s="593">
        <v>10.44</v>
      </c>
      <c r="MM169" s="593">
        <v>10.4</v>
      </c>
      <c r="MN169" s="593">
        <v>31.42</v>
      </c>
      <c r="MO169" s="593">
        <v>31.42</v>
      </c>
      <c r="MP169" s="593">
        <v>25.18</v>
      </c>
      <c r="MQ169" s="593">
        <v>25.18</v>
      </c>
      <c r="MR169" s="593">
        <v>26.7</v>
      </c>
      <c r="MS169" s="593">
        <v>26.7</v>
      </c>
      <c r="MT169" s="593">
        <v>167.21</v>
      </c>
      <c r="MU169" s="593">
        <v>167.21</v>
      </c>
      <c r="MV169" s="593">
        <v>167.21</v>
      </c>
      <c r="MW169" s="593">
        <v>167.21</v>
      </c>
      <c r="MX169" s="593">
        <v>167.21</v>
      </c>
      <c r="MY169" s="593">
        <v>167.21</v>
      </c>
      <c r="MZ169" s="593">
        <v>50.92</v>
      </c>
      <c r="NA169" s="593">
        <v>50.92</v>
      </c>
      <c r="NB169" s="593">
        <v>212.43</v>
      </c>
      <c r="NC169" s="593">
        <v>212.43</v>
      </c>
      <c r="ND169" s="593">
        <v>207.44</v>
      </c>
      <c r="NE169" s="593">
        <v>207.44</v>
      </c>
      <c r="NF169" s="604">
        <f t="shared" si="16"/>
        <v>209.935</v>
      </c>
      <c r="NG169" s="604">
        <f t="shared" si="16"/>
        <v>209.935</v>
      </c>
      <c r="NH169" s="593">
        <v>211.82</v>
      </c>
      <c r="NI169" s="593">
        <v>211.82</v>
      </c>
      <c r="NL169" s="593">
        <v>43.75</v>
      </c>
      <c r="NM169" s="593">
        <v>43.75</v>
      </c>
      <c r="NN169" s="593">
        <v>178.48</v>
      </c>
      <c r="NO169" s="593">
        <v>178.48</v>
      </c>
      <c r="NP169" s="593">
        <v>178.48</v>
      </c>
      <c r="NQ169" s="593">
        <v>180.95</v>
      </c>
      <c r="NR169" s="593">
        <v>177.8</v>
      </c>
      <c r="NS169" s="593">
        <v>177.8</v>
      </c>
      <c r="NT169" s="593">
        <v>178.95</v>
      </c>
      <c r="NU169" s="593">
        <v>178.95</v>
      </c>
      <c r="NX169" s="593">
        <v>98.78</v>
      </c>
      <c r="NY169" s="593">
        <v>98.78</v>
      </c>
      <c r="NZ169" s="593">
        <v>194.88</v>
      </c>
      <c r="OA169" s="593">
        <v>194.88</v>
      </c>
      <c r="OB169" s="593">
        <v>194.88</v>
      </c>
      <c r="OC169" s="593">
        <v>194.88</v>
      </c>
      <c r="OD169" s="593">
        <v>195.6</v>
      </c>
      <c r="OE169" s="593">
        <v>195.6</v>
      </c>
      <c r="OJ169" s="593">
        <v>69.900000000000006</v>
      </c>
      <c r="OK169" s="593">
        <v>69.900000000000006</v>
      </c>
      <c r="OL169" s="593">
        <v>158.55000000000001</v>
      </c>
      <c r="OM169" s="593">
        <v>158.55000000000001</v>
      </c>
      <c r="ON169" s="593">
        <v>158.55000000000001</v>
      </c>
      <c r="OO169" s="593">
        <v>158.55000000000001</v>
      </c>
      <c r="OP169" s="593">
        <v>157.16</v>
      </c>
      <c r="OQ169" s="593">
        <v>157.16</v>
      </c>
      <c r="OR169" s="593">
        <v>187.57</v>
      </c>
      <c r="OS169" s="593">
        <v>187.57</v>
      </c>
      <c r="OV169" s="593">
        <v>32.840000000000003</v>
      </c>
      <c r="OW169" s="593">
        <v>32.840000000000003</v>
      </c>
      <c r="OX169" s="593">
        <v>26.68</v>
      </c>
      <c r="OY169" s="593">
        <v>26.68</v>
      </c>
      <c r="OZ169" s="593">
        <v>26.13</v>
      </c>
      <c r="PA169" s="593">
        <v>26.13</v>
      </c>
      <c r="PB169" s="593">
        <v>25.69</v>
      </c>
      <c r="PC169" s="593">
        <v>25.69</v>
      </c>
      <c r="PD169" s="593">
        <v>166.26</v>
      </c>
      <c r="PE169" s="593">
        <v>166.26</v>
      </c>
      <c r="PH169" s="593">
        <v>37.42</v>
      </c>
      <c r="PI169" s="593">
        <v>37.42</v>
      </c>
      <c r="PJ169" s="593">
        <v>31.05</v>
      </c>
      <c r="PK169" s="593">
        <v>31.05</v>
      </c>
      <c r="PL169" s="593">
        <v>31.05</v>
      </c>
      <c r="PM169" s="593">
        <v>29.89</v>
      </c>
      <c r="PN169" s="593">
        <v>29.89</v>
      </c>
      <c r="PO169" s="593">
        <v>30.31</v>
      </c>
      <c r="PP169" s="593">
        <v>177.26</v>
      </c>
      <c r="PQ169" s="593">
        <v>177.26</v>
      </c>
      <c r="PT169" s="593">
        <v>26.02</v>
      </c>
      <c r="PU169" s="593">
        <v>26.02</v>
      </c>
      <c r="PV169" s="593">
        <v>18.43</v>
      </c>
      <c r="PW169" s="593">
        <v>18.43</v>
      </c>
      <c r="PX169" s="593">
        <v>19.3</v>
      </c>
      <c r="PY169" s="593">
        <v>19.3</v>
      </c>
      <c r="PZ169" s="593">
        <v>19.3</v>
      </c>
      <c r="QA169" s="593">
        <v>19.3</v>
      </c>
      <c r="QB169" s="593">
        <v>19.3</v>
      </c>
      <c r="QC169" s="593">
        <v>19.3</v>
      </c>
      <c r="QD169" s="593">
        <v>19.37</v>
      </c>
      <c r="QE169" s="593">
        <v>19.68</v>
      </c>
      <c r="QF169" s="593">
        <v>7.54</v>
      </c>
      <c r="QG169" s="593">
        <v>7.54</v>
      </c>
      <c r="QH169" s="593">
        <v>5.25</v>
      </c>
      <c r="QI169" s="593">
        <v>5.25</v>
      </c>
      <c r="QJ169" s="593">
        <v>5.51</v>
      </c>
      <c r="QK169" s="593">
        <v>5.51</v>
      </c>
      <c r="QL169" s="593">
        <v>5.51</v>
      </c>
      <c r="QM169" s="593">
        <v>5.51</v>
      </c>
      <c r="QN169" s="593">
        <v>5.51</v>
      </c>
      <c r="QO169" s="593">
        <v>5.51</v>
      </c>
      <c r="QP169" s="593">
        <v>5.54</v>
      </c>
      <c r="QQ169" s="593">
        <v>5.54</v>
      </c>
      <c r="QR169" s="593">
        <v>8.8699999999999992</v>
      </c>
      <c r="QS169" s="593">
        <v>8.8699999999999992</v>
      </c>
      <c r="QT169" s="593">
        <v>6.17</v>
      </c>
      <c r="QU169" s="593">
        <v>6.17</v>
      </c>
      <c r="QV169" s="593">
        <v>6.47</v>
      </c>
      <c r="QW169" s="593">
        <v>6.47</v>
      </c>
      <c r="QX169" s="593">
        <v>6.47</v>
      </c>
      <c r="QY169" s="593">
        <v>6.47</v>
      </c>
      <c r="QZ169" s="593">
        <v>6.47</v>
      </c>
      <c r="RA169" s="593">
        <v>6.47</v>
      </c>
      <c r="RB169" s="593">
        <v>6.51</v>
      </c>
      <c r="RC169" s="593">
        <v>6.51</v>
      </c>
      <c r="RD169" s="593">
        <v>13.88</v>
      </c>
      <c r="RE169" s="593">
        <v>13.88</v>
      </c>
      <c r="RF169" s="593">
        <v>9.68</v>
      </c>
      <c r="RG169" s="593">
        <v>9.68</v>
      </c>
      <c r="RH169" s="593">
        <v>10.14</v>
      </c>
      <c r="RI169" s="593">
        <v>10.14</v>
      </c>
      <c r="RJ169" s="593">
        <v>10.14</v>
      </c>
      <c r="RK169" s="593">
        <v>10.14</v>
      </c>
      <c r="RL169" s="593">
        <v>10.14</v>
      </c>
      <c r="RM169" s="593">
        <v>10.14</v>
      </c>
      <c r="RN169" s="593">
        <v>10.199999999999999</v>
      </c>
      <c r="RO169" s="593">
        <v>10.37</v>
      </c>
      <c r="RP169" s="593">
        <v>36.520000000000003</v>
      </c>
      <c r="RQ169" s="593">
        <v>36.520000000000003</v>
      </c>
      <c r="RR169" s="593">
        <v>26.3</v>
      </c>
      <c r="RS169" s="593">
        <v>26.3</v>
      </c>
      <c r="RT169" s="593">
        <v>27.61</v>
      </c>
      <c r="RU169" s="593">
        <v>27.61</v>
      </c>
      <c r="RV169" s="593">
        <v>27.61</v>
      </c>
      <c r="RW169" s="593">
        <v>27.61</v>
      </c>
      <c r="RX169" s="593">
        <v>27.61</v>
      </c>
      <c r="RY169" s="593">
        <v>27.61</v>
      </c>
      <c r="RZ169" s="593">
        <v>27.56</v>
      </c>
      <c r="SA169" s="593">
        <v>27.56</v>
      </c>
      <c r="SB169" s="593">
        <v>19.239999999999998</v>
      </c>
      <c r="SC169" s="593">
        <v>19.239999999999998</v>
      </c>
      <c r="SD169" s="593">
        <v>13.51</v>
      </c>
      <c r="SE169" s="593">
        <v>13.51</v>
      </c>
      <c r="SF169" s="593">
        <v>14.18</v>
      </c>
      <c r="SG169" s="593">
        <v>14.18</v>
      </c>
      <c r="SH169" s="593">
        <v>14.18</v>
      </c>
      <c r="SI169" s="593">
        <v>14.18</v>
      </c>
      <c r="SJ169" s="593">
        <v>14.18</v>
      </c>
      <c r="SK169" s="593">
        <v>14.18</v>
      </c>
      <c r="SL169" s="593">
        <v>14.22</v>
      </c>
      <c r="SM169" s="593">
        <v>14.22</v>
      </c>
      <c r="SN169" s="593">
        <v>16.2</v>
      </c>
      <c r="SO169" s="593">
        <v>16.2</v>
      </c>
      <c r="SZ169" s="593">
        <v>17.73</v>
      </c>
      <c r="TA169" s="593">
        <v>17.73</v>
      </c>
      <c r="TX169" s="593">
        <v>11.3</v>
      </c>
      <c r="TY169" s="600">
        <v>11.3</v>
      </c>
    </row>
    <row r="170" spans="1:545" s="593" customFormat="1" x14ac:dyDescent="0.15">
      <c r="A170" s="602">
        <v>54</v>
      </c>
      <c r="B170" s="603">
        <v>41.66</v>
      </c>
      <c r="C170" s="603">
        <v>41.66</v>
      </c>
      <c r="D170" s="603">
        <v>41.95</v>
      </c>
      <c r="E170" s="603">
        <v>41.95</v>
      </c>
      <c r="F170" s="603">
        <v>157.85</v>
      </c>
      <c r="G170" s="603">
        <v>157.85</v>
      </c>
      <c r="H170" s="603">
        <v>148.25</v>
      </c>
      <c r="I170" s="603">
        <v>148.25</v>
      </c>
      <c r="J170" s="603">
        <v>155.61000000000001</v>
      </c>
      <c r="K170" s="603">
        <v>155.61000000000001</v>
      </c>
      <c r="L170" s="603"/>
      <c r="M170" s="603"/>
      <c r="N170" s="603"/>
      <c r="O170" s="603"/>
      <c r="P170" s="603"/>
      <c r="Q170" s="603"/>
      <c r="R170" s="603"/>
      <c r="S170" s="603"/>
      <c r="T170" s="603"/>
      <c r="U170" s="603"/>
      <c r="V170" s="603"/>
      <c r="W170" s="603"/>
      <c r="X170" s="603"/>
      <c r="Y170" s="603"/>
      <c r="Z170" s="603">
        <v>8.3699999999999992</v>
      </c>
      <c r="AA170" s="603"/>
      <c r="AB170" s="603"/>
      <c r="AC170" s="603"/>
      <c r="AD170" s="603"/>
      <c r="AE170" s="603"/>
      <c r="AF170" s="603"/>
      <c r="AG170" s="603"/>
      <c r="AH170" s="603"/>
      <c r="AI170" s="603"/>
      <c r="AJ170" s="603"/>
      <c r="AK170" s="603"/>
      <c r="AL170" s="603">
        <v>19.41</v>
      </c>
      <c r="AM170" s="603">
        <v>19.41</v>
      </c>
      <c r="AN170" s="603"/>
      <c r="AO170" s="603"/>
      <c r="AP170" s="603"/>
      <c r="AQ170" s="603"/>
      <c r="AR170" s="603"/>
      <c r="AS170" s="603"/>
      <c r="AT170" s="603"/>
      <c r="AU170" s="603"/>
      <c r="AV170" s="603"/>
      <c r="AW170" s="603"/>
      <c r="AX170" s="603">
        <v>22.1</v>
      </c>
      <c r="AY170" s="603">
        <v>22.1</v>
      </c>
      <c r="AZ170" s="603"/>
      <c r="BA170" s="603"/>
      <c r="BB170" s="603"/>
      <c r="BC170" s="603"/>
      <c r="BD170" s="603"/>
      <c r="BE170" s="603"/>
      <c r="BF170" s="603"/>
      <c r="BG170" s="603"/>
      <c r="BH170" s="603"/>
      <c r="BI170" s="603"/>
      <c r="BJ170" s="603">
        <v>11.91</v>
      </c>
      <c r="BK170" s="603"/>
      <c r="BL170" s="603"/>
      <c r="BM170" s="603"/>
      <c r="BN170" s="603"/>
      <c r="BO170" s="603"/>
      <c r="BP170" s="603"/>
      <c r="BQ170" s="603"/>
      <c r="BR170" s="603"/>
      <c r="BS170" s="603"/>
      <c r="BT170" s="603"/>
      <c r="BU170" s="603"/>
      <c r="BV170" s="603">
        <v>3.36</v>
      </c>
      <c r="BW170" s="603"/>
      <c r="BX170" s="603"/>
      <c r="BY170" s="603"/>
      <c r="BZ170" s="603"/>
      <c r="CA170" s="603"/>
      <c r="CB170" s="603"/>
      <c r="CC170" s="603"/>
      <c r="CD170" s="603"/>
      <c r="CE170" s="603"/>
      <c r="CF170" s="603"/>
      <c r="CG170" s="603"/>
      <c r="CH170" s="603">
        <v>10.62</v>
      </c>
      <c r="CI170" s="603">
        <v>10.62</v>
      </c>
      <c r="CJ170" s="603"/>
      <c r="CK170" s="603"/>
      <c r="CL170" s="603"/>
      <c r="CM170" s="603"/>
      <c r="CN170" s="603"/>
      <c r="CO170" s="603"/>
      <c r="CP170" s="603"/>
      <c r="CQ170" s="603"/>
      <c r="CR170" s="603"/>
      <c r="CS170" s="603"/>
      <c r="CT170" s="603"/>
      <c r="CU170" s="603"/>
      <c r="CV170" s="603"/>
      <c r="CW170" s="603"/>
      <c r="CX170" s="603"/>
      <c r="CY170" s="603"/>
      <c r="CZ170" s="603"/>
      <c r="DA170" s="603"/>
      <c r="DB170" s="603"/>
      <c r="DC170" s="603"/>
      <c r="DD170" s="603"/>
      <c r="DE170" s="603"/>
      <c r="DF170" s="603">
        <v>130.03</v>
      </c>
      <c r="DG170" s="603">
        <v>130.03</v>
      </c>
      <c r="DH170" s="603">
        <v>129.94</v>
      </c>
      <c r="DI170" s="603">
        <v>130.03</v>
      </c>
      <c r="DJ170" s="603">
        <v>230.25</v>
      </c>
      <c r="DK170" s="603">
        <v>230.34</v>
      </c>
      <c r="DL170" s="603">
        <v>222.34</v>
      </c>
      <c r="DM170" s="603">
        <v>222.34</v>
      </c>
      <c r="DN170" s="603">
        <v>230.34</v>
      </c>
      <c r="DO170" s="603">
        <v>230.34</v>
      </c>
      <c r="DP170" s="603">
        <v>222.34</v>
      </c>
      <c r="DQ170" s="603">
        <v>230.34</v>
      </c>
      <c r="DR170" s="603">
        <v>230.34</v>
      </c>
      <c r="DS170" s="603">
        <v>230.34</v>
      </c>
      <c r="DT170" s="603">
        <v>222.34</v>
      </c>
      <c r="DU170" s="603">
        <v>222.34</v>
      </c>
      <c r="DV170" s="603">
        <v>246.44</v>
      </c>
      <c r="DW170" s="603">
        <v>239.38</v>
      </c>
      <c r="DX170" s="603">
        <v>246.44</v>
      </c>
      <c r="DY170" s="603">
        <v>246.44</v>
      </c>
      <c r="DZ170" s="603">
        <v>239.38</v>
      </c>
      <c r="EA170" s="603">
        <v>239.38</v>
      </c>
      <c r="EB170" s="603">
        <v>240.15</v>
      </c>
      <c r="EC170" s="603">
        <v>240.15</v>
      </c>
      <c r="ED170" s="603">
        <v>68.8</v>
      </c>
      <c r="EE170" s="603">
        <v>66.290000000000006</v>
      </c>
      <c r="EF170" s="603">
        <v>66.290000000000006</v>
      </c>
      <c r="EG170" s="603">
        <v>66.36</v>
      </c>
      <c r="EH170" s="603">
        <v>66.94</v>
      </c>
      <c r="EI170" s="603">
        <v>66.94</v>
      </c>
      <c r="EJ170" s="603">
        <v>194.15</v>
      </c>
      <c r="EK170" s="603">
        <v>194.15</v>
      </c>
      <c r="EL170" s="603">
        <v>194.15</v>
      </c>
      <c r="EM170" s="603">
        <v>198.81</v>
      </c>
      <c r="EN170" s="603">
        <v>194.42</v>
      </c>
      <c r="EO170" s="603">
        <v>194.42</v>
      </c>
      <c r="EP170" s="603">
        <v>194.56</v>
      </c>
      <c r="EQ170" s="603">
        <v>194.56</v>
      </c>
      <c r="ER170" s="603">
        <v>59.51</v>
      </c>
      <c r="ES170" s="603">
        <v>59.9</v>
      </c>
      <c r="ET170" s="603">
        <v>59.53</v>
      </c>
      <c r="EU170" s="603">
        <v>59.53</v>
      </c>
      <c r="EV170" s="603">
        <v>59.53</v>
      </c>
      <c r="EW170" s="603">
        <v>59.53</v>
      </c>
      <c r="EX170" s="603">
        <v>59.53</v>
      </c>
      <c r="EY170" s="603">
        <v>51.72</v>
      </c>
      <c r="EZ170" s="603">
        <v>160.49</v>
      </c>
      <c r="FA170" s="603">
        <v>160.49</v>
      </c>
      <c r="FB170" s="603">
        <v>160.49</v>
      </c>
      <c r="FC170" s="603">
        <v>160.49</v>
      </c>
      <c r="FD170" s="603">
        <v>33.24</v>
      </c>
      <c r="FE170" s="603">
        <v>33.24</v>
      </c>
      <c r="FF170" s="603">
        <v>33.24</v>
      </c>
      <c r="FG170" s="603">
        <v>33.24</v>
      </c>
      <c r="FH170" s="603">
        <v>33.24</v>
      </c>
      <c r="FI170" s="603">
        <v>33.24</v>
      </c>
      <c r="FJ170" s="603">
        <v>27.81</v>
      </c>
      <c r="FK170" s="603">
        <v>27.81</v>
      </c>
      <c r="FL170" s="593">
        <v>27.81</v>
      </c>
      <c r="FM170" s="593">
        <v>27.81</v>
      </c>
      <c r="FN170" s="593">
        <v>28.57</v>
      </c>
      <c r="FO170" s="593">
        <v>28.57</v>
      </c>
      <c r="FP170" s="593">
        <v>41.69</v>
      </c>
      <c r="FQ170" s="593">
        <v>41.69</v>
      </c>
      <c r="FR170" s="593">
        <v>41.69</v>
      </c>
      <c r="FS170" s="593">
        <v>41.69</v>
      </c>
      <c r="FT170" s="593">
        <v>167.38</v>
      </c>
      <c r="FU170" s="593">
        <v>167.38</v>
      </c>
      <c r="FV170" s="593">
        <v>167.38</v>
      </c>
      <c r="FW170" s="593">
        <v>167.38</v>
      </c>
      <c r="FX170" s="593">
        <v>167.38</v>
      </c>
      <c r="FY170" s="593">
        <v>167.38</v>
      </c>
      <c r="FZ170" s="593">
        <v>167.38</v>
      </c>
      <c r="GA170" s="593">
        <v>167.38</v>
      </c>
      <c r="GB170" s="593">
        <v>84.24</v>
      </c>
      <c r="GC170" s="593">
        <v>84.24</v>
      </c>
      <c r="GD170" s="593">
        <v>20.78</v>
      </c>
      <c r="GE170" s="593">
        <v>21.08</v>
      </c>
      <c r="GF170" s="593">
        <v>24.64</v>
      </c>
      <c r="GG170" s="593">
        <v>24.64</v>
      </c>
      <c r="GH170" s="593">
        <v>20.87</v>
      </c>
      <c r="GI170" s="593">
        <v>20.87</v>
      </c>
      <c r="GJ170" s="593">
        <v>20.7</v>
      </c>
      <c r="GK170" s="593">
        <v>20.7</v>
      </c>
      <c r="GL170" s="593">
        <v>20.7</v>
      </c>
      <c r="GM170" s="593">
        <v>20.7</v>
      </c>
      <c r="GN170" s="593">
        <v>8.5299999999999994</v>
      </c>
      <c r="GO170" s="593">
        <v>8.5299999999999994</v>
      </c>
      <c r="GP170" s="593">
        <v>6.88</v>
      </c>
      <c r="GQ170" s="593">
        <v>6.69</v>
      </c>
      <c r="GZ170" s="593">
        <v>50.34</v>
      </c>
      <c r="HA170" s="593">
        <v>50.34</v>
      </c>
      <c r="HB170" s="593">
        <v>155.43</v>
      </c>
      <c r="HC170" s="593">
        <v>155.43</v>
      </c>
      <c r="HD170" s="593">
        <v>155.43</v>
      </c>
      <c r="HE170" s="593">
        <v>155.43</v>
      </c>
      <c r="HF170" s="593">
        <v>196.34</v>
      </c>
      <c r="HG170" s="593">
        <v>196.34</v>
      </c>
      <c r="HH170" s="593">
        <v>196.34</v>
      </c>
      <c r="HI170" s="593">
        <v>196.34</v>
      </c>
      <c r="HJ170" s="593">
        <v>196.34</v>
      </c>
      <c r="HK170" s="593">
        <v>196.34</v>
      </c>
      <c r="HL170" s="593">
        <v>246.51</v>
      </c>
      <c r="HM170" s="593">
        <v>246.51</v>
      </c>
      <c r="HN170" s="593">
        <v>217.63</v>
      </c>
      <c r="HO170" s="593">
        <v>217.63</v>
      </c>
      <c r="HP170" s="593">
        <v>217.63</v>
      </c>
      <c r="HQ170" s="593">
        <v>217.63</v>
      </c>
      <c r="HR170" s="593">
        <v>224.09</v>
      </c>
      <c r="HS170" s="593">
        <v>224.09</v>
      </c>
      <c r="HT170" s="593">
        <v>224.09</v>
      </c>
      <c r="HU170" s="593">
        <v>224.09</v>
      </c>
      <c r="HX170" s="593">
        <v>45.71</v>
      </c>
      <c r="HY170" s="593">
        <v>45.71</v>
      </c>
      <c r="HZ170" s="593">
        <v>148.44</v>
      </c>
      <c r="IA170" s="593">
        <v>148.44</v>
      </c>
      <c r="IB170" s="593">
        <v>150.4</v>
      </c>
      <c r="IC170" s="593">
        <v>150.4</v>
      </c>
      <c r="ID170" s="593">
        <v>193.05</v>
      </c>
      <c r="IE170" s="593">
        <v>193.05</v>
      </c>
      <c r="IJ170" s="593">
        <v>114.36</v>
      </c>
      <c r="IK170" s="593">
        <v>114.36</v>
      </c>
      <c r="IL170" s="593">
        <v>233.62</v>
      </c>
      <c r="IM170" s="593">
        <v>233.62</v>
      </c>
      <c r="IN170" s="593">
        <v>293.89</v>
      </c>
      <c r="IO170" s="593">
        <v>293.89</v>
      </c>
      <c r="IP170" s="593">
        <v>293.89</v>
      </c>
      <c r="IQ170" s="593">
        <v>293.89</v>
      </c>
      <c r="IV170" s="593">
        <v>114.36</v>
      </c>
      <c r="IW170" s="593">
        <v>114.36</v>
      </c>
      <c r="IX170" s="593">
        <v>233.62</v>
      </c>
      <c r="IY170" s="593">
        <v>233.62</v>
      </c>
      <c r="IZ170" s="593">
        <v>293.89</v>
      </c>
      <c r="JA170" s="593">
        <v>293.89</v>
      </c>
      <c r="JB170" s="593">
        <v>293.89</v>
      </c>
      <c r="JC170" s="593">
        <v>293.89</v>
      </c>
      <c r="JH170" s="593">
        <v>106.13</v>
      </c>
      <c r="JI170" s="593">
        <v>106.13</v>
      </c>
      <c r="JJ170" s="593">
        <v>224.92</v>
      </c>
      <c r="JK170" s="593">
        <v>224.92</v>
      </c>
      <c r="JL170" s="593">
        <v>224.92</v>
      </c>
      <c r="JM170" s="593">
        <v>224.92</v>
      </c>
      <c r="JN170" s="593">
        <v>283.24</v>
      </c>
      <c r="JO170" s="593">
        <v>283.24</v>
      </c>
      <c r="JP170" s="593">
        <v>283.24</v>
      </c>
      <c r="JQ170" s="593">
        <v>283.24</v>
      </c>
      <c r="JT170" s="593">
        <v>28.05</v>
      </c>
      <c r="JU170" s="593">
        <v>28.05</v>
      </c>
      <c r="JV170" s="593">
        <v>28.05</v>
      </c>
      <c r="JW170" s="593">
        <v>28.05</v>
      </c>
      <c r="JX170" s="593">
        <v>28.05</v>
      </c>
      <c r="JY170" s="593">
        <v>28.05</v>
      </c>
      <c r="KF170" s="593">
        <v>12.49</v>
      </c>
      <c r="KG170" s="593">
        <v>12.49</v>
      </c>
      <c r="KH170" s="593">
        <v>11.72</v>
      </c>
      <c r="KI170" s="593">
        <v>11.72</v>
      </c>
      <c r="KJ170" s="593">
        <v>11.72</v>
      </c>
      <c r="KK170" s="593">
        <v>11.72</v>
      </c>
      <c r="KR170" s="593">
        <v>29.08</v>
      </c>
      <c r="KS170" s="593">
        <v>29.08</v>
      </c>
      <c r="KT170" s="593">
        <v>29.08</v>
      </c>
      <c r="KU170" s="593">
        <v>29.08</v>
      </c>
      <c r="KV170" s="593">
        <v>146.78</v>
      </c>
      <c r="KW170" s="593">
        <v>146.78</v>
      </c>
      <c r="LD170" s="593">
        <v>13.47</v>
      </c>
      <c r="LE170" s="593">
        <v>13.47</v>
      </c>
      <c r="LF170" s="593">
        <v>13.47</v>
      </c>
      <c r="LG170" s="593">
        <v>13.47</v>
      </c>
      <c r="LH170" s="593">
        <v>2.23</v>
      </c>
      <c r="LI170" s="593">
        <v>2.23</v>
      </c>
      <c r="LP170" s="593">
        <v>13.8</v>
      </c>
      <c r="LQ170" s="593">
        <v>13.8</v>
      </c>
      <c r="LR170" s="593">
        <v>13.8</v>
      </c>
      <c r="LS170" s="593">
        <v>13.8</v>
      </c>
      <c r="LT170" s="593">
        <v>10.69</v>
      </c>
      <c r="LU170" s="593">
        <v>10.69</v>
      </c>
      <c r="MB170" s="593">
        <v>13.41</v>
      </c>
      <c r="MC170" s="593">
        <v>13.62</v>
      </c>
      <c r="MD170" s="593">
        <v>10.19</v>
      </c>
      <c r="ME170" s="593">
        <v>10.19</v>
      </c>
      <c r="MF170" s="593">
        <v>10.17</v>
      </c>
      <c r="MG170" s="593">
        <v>10.17</v>
      </c>
      <c r="MH170" s="593">
        <v>10.87</v>
      </c>
      <c r="MI170" s="593">
        <v>10.87</v>
      </c>
      <c r="MJ170" s="593">
        <v>10.25</v>
      </c>
      <c r="MK170" s="593">
        <v>10.25</v>
      </c>
      <c r="ML170" s="593">
        <v>10.54</v>
      </c>
      <c r="MM170" s="593">
        <v>10.5</v>
      </c>
      <c r="MN170" s="593">
        <v>31.62</v>
      </c>
      <c r="MO170" s="593">
        <v>31.62</v>
      </c>
      <c r="MP170" s="593">
        <v>25.43</v>
      </c>
      <c r="MQ170" s="593">
        <v>25.43</v>
      </c>
      <c r="MR170" s="593">
        <v>26.94</v>
      </c>
      <c r="MS170" s="593">
        <v>26.94</v>
      </c>
      <c r="MT170" s="593">
        <v>168.8</v>
      </c>
      <c r="MU170" s="593">
        <v>168.8</v>
      </c>
      <c r="MV170" s="593">
        <v>168.8</v>
      </c>
      <c r="MW170" s="593">
        <v>168.8</v>
      </c>
      <c r="MX170" s="593">
        <v>168.8</v>
      </c>
      <c r="MY170" s="593">
        <v>168.8</v>
      </c>
      <c r="MZ170" s="593">
        <v>51.25</v>
      </c>
      <c r="NA170" s="593">
        <v>51.25</v>
      </c>
      <c r="NB170" s="593">
        <v>214.37</v>
      </c>
      <c r="NC170" s="593">
        <v>214.37</v>
      </c>
      <c r="ND170" s="593">
        <v>209.37</v>
      </c>
      <c r="NE170" s="593">
        <v>209.37</v>
      </c>
      <c r="NF170" s="604">
        <f t="shared" si="16"/>
        <v>211.87</v>
      </c>
      <c r="NG170" s="604">
        <f t="shared" si="16"/>
        <v>211.87</v>
      </c>
      <c r="NH170" s="593">
        <v>213.68</v>
      </c>
      <c r="NI170" s="593">
        <v>213.68</v>
      </c>
      <c r="NL170" s="593">
        <v>44.04</v>
      </c>
      <c r="NM170" s="593">
        <v>44.04</v>
      </c>
      <c r="NN170" s="593">
        <v>180.14</v>
      </c>
      <c r="NO170" s="593">
        <v>180.14</v>
      </c>
      <c r="NP170" s="593">
        <v>180.14</v>
      </c>
      <c r="NQ170" s="593">
        <v>182.55</v>
      </c>
      <c r="NR170" s="593">
        <v>179.47</v>
      </c>
      <c r="NS170" s="593">
        <v>179.47</v>
      </c>
      <c r="NT170" s="593">
        <v>180.61</v>
      </c>
      <c r="NU170" s="593">
        <v>180.61</v>
      </c>
      <c r="NX170" s="593">
        <v>99.43</v>
      </c>
      <c r="NY170" s="593">
        <v>99.43</v>
      </c>
      <c r="NZ170" s="593">
        <v>196.37</v>
      </c>
      <c r="OA170" s="593">
        <v>196.37</v>
      </c>
      <c r="OB170" s="593">
        <v>196.37</v>
      </c>
      <c r="OC170" s="593">
        <v>196.37</v>
      </c>
      <c r="OD170" s="593">
        <v>197.07</v>
      </c>
      <c r="OE170" s="593">
        <v>197.07</v>
      </c>
      <c r="OJ170" s="593">
        <v>70.349999999999994</v>
      </c>
      <c r="OK170" s="593">
        <v>70.349999999999994</v>
      </c>
      <c r="OL170" s="593">
        <v>159.49</v>
      </c>
      <c r="OM170" s="593">
        <v>159.49</v>
      </c>
      <c r="ON170" s="593">
        <v>159.49</v>
      </c>
      <c r="OO170" s="593">
        <v>159.49</v>
      </c>
      <c r="OP170" s="593">
        <v>159.06</v>
      </c>
      <c r="OQ170" s="593">
        <v>159.06</v>
      </c>
      <c r="OR170" s="593">
        <v>189.2</v>
      </c>
      <c r="OS170" s="593">
        <v>189.2</v>
      </c>
      <c r="OV170" s="593">
        <v>33.049999999999997</v>
      </c>
      <c r="OW170" s="593">
        <v>33.049999999999997</v>
      </c>
      <c r="OX170" s="593">
        <v>26.94</v>
      </c>
      <c r="OY170" s="593">
        <v>26.94</v>
      </c>
      <c r="OZ170" s="593">
        <v>26.39</v>
      </c>
      <c r="PA170" s="593">
        <v>26.39</v>
      </c>
      <c r="PB170" s="593">
        <v>25.95</v>
      </c>
      <c r="PC170" s="593">
        <v>25.95</v>
      </c>
      <c r="PD170" s="593">
        <v>167.84</v>
      </c>
      <c r="PE170" s="593">
        <v>167.84</v>
      </c>
      <c r="PH170" s="593">
        <v>37.659999999999997</v>
      </c>
      <c r="PI170" s="593">
        <v>37.659999999999997</v>
      </c>
      <c r="PJ170" s="593">
        <v>31.39</v>
      </c>
      <c r="PK170" s="593">
        <v>31.39</v>
      </c>
      <c r="PL170" s="593">
        <v>31.39</v>
      </c>
      <c r="PM170" s="593">
        <v>30.22</v>
      </c>
      <c r="PN170" s="593">
        <v>30.22</v>
      </c>
      <c r="PO170" s="593">
        <v>30.63</v>
      </c>
      <c r="PP170" s="593">
        <v>179.14</v>
      </c>
      <c r="PQ170" s="593">
        <v>179.14</v>
      </c>
      <c r="PT170" s="593">
        <v>26.18</v>
      </c>
      <c r="PU170" s="593">
        <v>26.18</v>
      </c>
      <c r="PV170" s="593">
        <v>18.64</v>
      </c>
      <c r="PW170" s="593">
        <v>18.64</v>
      </c>
      <c r="PX170" s="593">
        <v>19.47</v>
      </c>
      <c r="PY170" s="593">
        <v>19.47</v>
      </c>
      <c r="PZ170" s="593">
        <v>19.47</v>
      </c>
      <c r="QA170" s="593">
        <v>19.47</v>
      </c>
      <c r="QB170" s="593">
        <v>19.47</v>
      </c>
      <c r="QC170" s="593">
        <v>19.47</v>
      </c>
      <c r="QD170" s="593">
        <v>19.57</v>
      </c>
      <c r="QE170" s="593">
        <v>19.88</v>
      </c>
      <c r="QF170" s="593">
        <v>7.6</v>
      </c>
      <c r="QG170" s="593">
        <v>7.6</v>
      </c>
      <c r="QH170" s="593">
        <v>5.34</v>
      </c>
      <c r="QI170" s="593">
        <v>5.34</v>
      </c>
      <c r="QJ170" s="593">
        <v>5.55</v>
      </c>
      <c r="QK170" s="593">
        <v>5.55</v>
      </c>
      <c r="QL170" s="593">
        <v>5.55</v>
      </c>
      <c r="QM170" s="593">
        <v>5.55</v>
      </c>
      <c r="QN170" s="593">
        <v>5.55</v>
      </c>
      <c r="QO170" s="593">
        <v>5.55</v>
      </c>
      <c r="QP170" s="593">
        <v>5.62</v>
      </c>
      <c r="QQ170" s="593">
        <v>5.62</v>
      </c>
      <c r="QR170" s="593">
        <v>8.94</v>
      </c>
      <c r="QS170" s="593">
        <v>8.94</v>
      </c>
      <c r="QT170" s="593">
        <v>6.26</v>
      </c>
      <c r="QU170" s="593">
        <v>6.26</v>
      </c>
      <c r="QV170" s="593">
        <v>6.52</v>
      </c>
      <c r="QW170" s="593">
        <v>6.52</v>
      </c>
      <c r="QX170" s="593">
        <v>6.52</v>
      </c>
      <c r="QY170" s="593">
        <v>6.52</v>
      </c>
      <c r="QZ170" s="593">
        <v>6.52</v>
      </c>
      <c r="RA170" s="593">
        <v>6.52</v>
      </c>
      <c r="RB170" s="593">
        <v>6.6</v>
      </c>
      <c r="RC170" s="593">
        <v>6.6</v>
      </c>
      <c r="RD170" s="593">
        <v>13.97</v>
      </c>
      <c r="RE170" s="593">
        <v>13.97</v>
      </c>
      <c r="RF170" s="593">
        <v>9.81</v>
      </c>
      <c r="RG170" s="593">
        <v>9.81</v>
      </c>
      <c r="RH170" s="593">
        <v>10.199999999999999</v>
      </c>
      <c r="RI170" s="593">
        <v>10.199999999999999</v>
      </c>
      <c r="RJ170" s="593">
        <v>10.199999999999999</v>
      </c>
      <c r="RK170" s="593">
        <v>10.199999999999999</v>
      </c>
      <c r="RL170" s="593">
        <v>10.199999999999999</v>
      </c>
      <c r="RM170" s="593">
        <v>10.199999999999999</v>
      </c>
      <c r="RN170" s="593">
        <v>10.32</v>
      </c>
      <c r="RO170" s="593">
        <v>10.49</v>
      </c>
      <c r="RP170" s="593">
        <v>36.799999999999997</v>
      </c>
      <c r="RQ170" s="593">
        <v>36.799999999999997</v>
      </c>
      <c r="RR170" s="593">
        <v>26.66</v>
      </c>
      <c r="RS170" s="593">
        <v>26.66</v>
      </c>
      <c r="RT170" s="593">
        <v>27.92</v>
      </c>
      <c r="RU170" s="593">
        <v>27.92</v>
      </c>
      <c r="RV170" s="593">
        <v>27.92</v>
      </c>
      <c r="RW170" s="593">
        <v>27.92</v>
      </c>
      <c r="RX170" s="593">
        <v>27.92</v>
      </c>
      <c r="RY170" s="593">
        <v>27.92</v>
      </c>
      <c r="RZ170" s="593">
        <v>27.91</v>
      </c>
      <c r="SA170" s="593">
        <v>27.91</v>
      </c>
      <c r="SB170" s="593">
        <v>19.39</v>
      </c>
      <c r="SC170" s="593">
        <v>19.39</v>
      </c>
      <c r="SD170" s="593">
        <v>13.71</v>
      </c>
      <c r="SE170" s="593">
        <v>13.71</v>
      </c>
      <c r="SF170" s="593">
        <v>14.33</v>
      </c>
      <c r="SG170" s="593">
        <v>14.33</v>
      </c>
      <c r="SH170" s="593">
        <v>14.33</v>
      </c>
      <c r="SI170" s="593">
        <v>14.33</v>
      </c>
      <c r="SJ170" s="593">
        <v>14.33</v>
      </c>
      <c r="SK170" s="593">
        <v>14.33</v>
      </c>
      <c r="SL170" s="593">
        <v>14.41</v>
      </c>
      <c r="SM170" s="593">
        <v>14.41</v>
      </c>
      <c r="SN170" s="593">
        <v>16.34</v>
      </c>
      <c r="SO170" s="593">
        <v>16.34</v>
      </c>
      <c r="SZ170" s="593">
        <v>17.87</v>
      </c>
      <c r="TA170" s="593">
        <v>17.87</v>
      </c>
      <c r="TX170" s="593">
        <v>11.38</v>
      </c>
      <c r="TY170" s="600">
        <v>11.38</v>
      </c>
    </row>
    <row r="171" spans="1:545" s="593" customFormat="1" x14ac:dyDescent="0.15">
      <c r="A171" s="602">
        <v>55</v>
      </c>
      <c r="B171" s="603">
        <v>41.87</v>
      </c>
      <c r="C171" s="603">
        <v>41.87</v>
      </c>
      <c r="D171" s="603">
        <v>42.15</v>
      </c>
      <c r="E171" s="603">
        <v>42.15</v>
      </c>
      <c r="F171" s="603">
        <v>158.9</v>
      </c>
      <c r="G171" s="603">
        <v>158.9</v>
      </c>
      <c r="H171" s="603">
        <v>149.25</v>
      </c>
      <c r="I171" s="603">
        <v>149.25</v>
      </c>
      <c r="J171" s="603">
        <v>156.47999999999999</v>
      </c>
      <c r="K171" s="603">
        <v>156.47999999999999</v>
      </c>
      <c r="L171" s="603"/>
      <c r="M171" s="603"/>
      <c r="N171" s="603"/>
      <c r="O171" s="603"/>
      <c r="P171" s="603"/>
      <c r="Q171" s="603"/>
      <c r="R171" s="603"/>
      <c r="S171" s="603"/>
      <c r="T171" s="603"/>
      <c r="U171" s="603"/>
      <c r="V171" s="603"/>
      <c r="W171" s="603"/>
      <c r="X171" s="603"/>
      <c r="Y171" s="603"/>
      <c r="Z171" s="603">
        <v>8.4</v>
      </c>
      <c r="AA171" s="603"/>
      <c r="AB171" s="603"/>
      <c r="AC171" s="603"/>
      <c r="AD171" s="603"/>
      <c r="AE171" s="603"/>
      <c r="AF171" s="603"/>
      <c r="AG171" s="603"/>
      <c r="AH171" s="603"/>
      <c r="AI171" s="603"/>
      <c r="AJ171" s="603"/>
      <c r="AK171" s="603"/>
      <c r="AL171" s="603">
        <v>19.52</v>
      </c>
      <c r="AM171" s="603">
        <v>19.52</v>
      </c>
      <c r="AN171" s="603"/>
      <c r="AO171" s="603"/>
      <c r="AP171" s="603"/>
      <c r="AQ171" s="603"/>
      <c r="AR171" s="603"/>
      <c r="AS171" s="603"/>
      <c r="AT171" s="603"/>
      <c r="AU171" s="603"/>
      <c r="AV171" s="603"/>
      <c r="AW171" s="603"/>
      <c r="AX171" s="603">
        <v>22.2</v>
      </c>
      <c r="AY171" s="603">
        <v>22.2</v>
      </c>
      <c r="AZ171" s="603"/>
      <c r="BA171" s="603"/>
      <c r="BB171" s="603"/>
      <c r="BC171" s="603"/>
      <c r="BD171" s="603"/>
      <c r="BE171" s="603"/>
      <c r="BF171" s="603"/>
      <c r="BG171" s="603"/>
      <c r="BH171" s="603"/>
      <c r="BI171" s="603"/>
      <c r="BJ171" s="603">
        <v>11.95</v>
      </c>
      <c r="BK171" s="603"/>
      <c r="BL171" s="603"/>
      <c r="BM171" s="603"/>
      <c r="BN171" s="603"/>
      <c r="BO171" s="603"/>
      <c r="BP171" s="603"/>
      <c r="BQ171" s="603"/>
      <c r="BR171" s="603"/>
      <c r="BS171" s="603"/>
      <c r="BT171" s="603"/>
      <c r="BU171" s="603"/>
      <c r="BV171" s="603">
        <v>3.38</v>
      </c>
      <c r="BW171" s="603"/>
      <c r="BX171" s="603"/>
      <c r="BY171" s="603"/>
      <c r="BZ171" s="603"/>
      <c r="CA171" s="603"/>
      <c r="CB171" s="603"/>
      <c r="CC171" s="603"/>
      <c r="CD171" s="603"/>
      <c r="CE171" s="603"/>
      <c r="CF171" s="603"/>
      <c r="CG171" s="603"/>
      <c r="CH171" s="603">
        <v>10.67</v>
      </c>
      <c r="CI171" s="603">
        <v>10.67</v>
      </c>
      <c r="CJ171" s="603"/>
      <c r="CK171" s="603"/>
      <c r="CL171" s="603"/>
      <c r="CM171" s="603"/>
      <c r="CN171" s="603"/>
      <c r="CO171" s="603"/>
      <c r="CP171" s="603"/>
      <c r="CQ171" s="603"/>
      <c r="CR171" s="603"/>
      <c r="CS171" s="603"/>
      <c r="CT171" s="603"/>
      <c r="CU171" s="603"/>
      <c r="CV171" s="603"/>
      <c r="CW171" s="603"/>
      <c r="CX171" s="603"/>
      <c r="CY171" s="603"/>
      <c r="CZ171" s="603"/>
      <c r="DA171" s="603"/>
      <c r="DB171" s="603"/>
      <c r="DC171" s="603"/>
      <c r="DD171" s="603"/>
      <c r="DE171" s="603"/>
      <c r="DF171" s="603">
        <v>130.91</v>
      </c>
      <c r="DG171" s="603">
        <v>130.91</v>
      </c>
      <c r="DH171" s="603">
        <v>130.80000000000001</v>
      </c>
      <c r="DI171" s="603">
        <v>130.91</v>
      </c>
      <c r="DJ171" s="603">
        <v>232.48</v>
      </c>
      <c r="DK171" s="603">
        <v>232.41</v>
      </c>
      <c r="DL171" s="603">
        <v>224.33</v>
      </c>
      <c r="DM171" s="603">
        <v>224.33</v>
      </c>
      <c r="DN171" s="603">
        <v>232.41</v>
      </c>
      <c r="DO171" s="603">
        <v>232.41</v>
      </c>
      <c r="DP171" s="603">
        <v>224.33</v>
      </c>
      <c r="DQ171" s="603">
        <v>232.41</v>
      </c>
      <c r="DR171" s="603">
        <v>232.41</v>
      </c>
      <c r="DS171" s="603">
        <v>232.41</v>
      </c>
      <c r="DT171" s="603">
        <v>224.33</v>
      </c>
      <c r="DU171" s="603">
        <v>224.33</v>
      </c>
      <c r="DV171" s="603">
        <v>248.34</v>
      </c>
      <c r="DW171" s="603">
        <v>241.23</v>
      </c>
      <c r="DX171" s="603">
        <v>248.34</v>
      </c>
      <c r="DY171" s="603">
        <v>248.34</v>
      </c>
      <c r="DZ171" s="603">
        <v>241.23</v>
      </c>
      <c r="EA171" s="603">
        <v>241.23</v>
      </c>
      <c r="EB171" s="603">
        <v>241.97</v>
      </c>
      <c r="EC171" s="603">
        <v>241.97</v>
      </c>
      <c r="ED171" s="603">
        <v>69.23</v>
      </c>
      <c r="EE171" s="603">
        <v>66.7</v>
      </c>
      <c r="EF171" s="603">
        <v>66.7</v>
      </c>
      <c r="EG171" s="603">
        <v>66.73</v>
      </c>
      <c r="EH171" s="603">
        <v>67.3</v>
      </c>
      <c r="EI171" s="603">
        <v>67.3</v>
      </c>
      <c r="EJ171" s="603">
        <v>195.53</v>
      </c>
      <c r="EK171" s="603">
        <v>195.53</v>
      </c>
      <c r="EL171" s="603">
        <v>195.53</v>
      </c>
      <c r="EM171" s="603">
        <v>200.21</v>
      </c>
      <c r="EN171" s="603">
        <v>195.81</v>
      </c>
      <c r="EO171" s="603">
        <v>195.81</v>
      </c>
      <c r="EP171" s="603">
        <v>195.95</v>
      </c>
      <c r="EQ171" s="603">
        <v>195.95</v>
      </c>
      <c r="ER171" s="603">
        <v>59.88</v>
      </c>
      <c r="ES171" s="603">
        <v>60.25</v>
      </c>
      <c r="ET171" s="603">
        <v>59.9</v>
      </c>
      <c r="EU171" s="603">
        <v>59.9</v>
      </c>
      <c r="EV171" s="603">
        <v>59.9</v>
      </c>
      <c r="EW171" s="603">
        <v>59.9</v>
      </c>
      <c r="EX171" s="603">
        <v>59.9</v>
      </c>
      <c r="EY171" s="603">
        <v>52.17</v>
      </c>
      <c r="EZ171" s="603">
        <v>161.87</v>
      </c>
      <c r="FA171" s="603">
        <v>161.87</v>
      </c>
      <c r="FB171" s="603">
        <v>161.87</v>
      </c>
      <c r="FC171" s="603">
        <v>161.87</v>
      </c>
      <c r="FD171" s="603">
        <v>33.409999999999997</v>
      </c>
      <c r="FE171" s="603">
        <v>33.409999999999997</v>
      </c>
      <c r="FF171" s="603">
        <v>33.409999999999997</v>
      </c>
      <c r="FG171" s="603">
        <v>33.409999999999997</v>
      </c>
      <c r="FH171" s="603">
        <v>33.409999999999997</v>
      </c>
      <c r="FI171" s="603">
        <v>33.409999999999997</v>
      </c>
      <c r="FJ171" s="603">
        <v>28.02</v>
      </c>
      <c r="FK171" s="603">
        <v>28.02</v>
      </c>
      <c r="FL171" s="593">
        <v>28.02</v>
      </c>
      <c r="FM171" s="593">
        <v>28.02</v>
      </c>
      <c r="FN171" s="593">
        <v>28.77</v>
      </c>
      <c r="FO171" s="593">
        <v>28.77</v>
      </c>
      <c r="FP171" s="593">
        <v>41.89</v>
      </c>
      <c r="FQ171" s="593">
        <v>41.89</v>
      </c>
      <c r="FR171" s="593">
        <v>41.89</v>
      </c>
      <c r="FS171" s="593">
        <v>41.89</v>
      </c>
      <c r="FT171" s="593">
        <v>168.56</v>
      </c>
      <c r="FU171" s="593">
        <v>168.56</v>
      </c>
      <c r="FV171" s="593">
        <v>168.56</v>
      </c>
      <c r="FW171" s="593">
        <v>168.56</v>
      </c>
      <c r="FX171" s="593">
        <v>168.56</v>
      </c>
      <c r="FY171" s="593">
        <v>168.56</v>
      </c>
      <c r="FZ171" s="593">
        <v>168.56</v>
      </c>
      <c r="GA171" s="593">
        <v>168.56</v>
      </c>
      <c r="GB171" s="593">
        <v>84.74</v>
      </c>
      <c r="GC171" s="593">
        <v>84.74</v>
      </c>
      <c r="GD171" s="593">
        <v>20.99</v>
      </c>
      <c r="GE171" s="593">
        <v>21.28</v>
      </c>
      <c r="GF171" s="593">
        <v>24.75</v>
      </c>
      <c r="GG171" s="593">
        <v>24.75</v>
      </c>
      <c r="GH171" s="593">
        <v>21.01</v>
      </c>
      <c r="GI171" s="593">
        <v>21.01</v>
      </c>
      <c r="GJ171" s="593">
        <v>20.85</v>
      </c>
      <c r="GK171" s="593">
        <v>20.85</v>
      </c>
      <c r="GL171" s="593">
        <v>20.85</v>
      </c>
      <c r="GM171" s="593">
        <v>20.85</v>
      </c>
      <c r="GN171" s="593">
        <v>8.57</v>
      </c>
      <c r="GO171" s="593">
        <v>8.57</v>
      </c>
      <c r="GP171" s="593">
        <v>6.94</v>
      </c>
      <c r="GQ171" s="593">
        <v>6.74</v>
      </c>
      <c r="GZ171" s="593">
        <v>50.57</v>
      </c>
      <c r="HA171" s="593">
        <v>50.57</v>
      </c>
      <c r="HB171" s="593">
        <v>156.25</v>
      </c>
      <c r="HC171" s="593">
        <v>156.25</v>
      </c>
      <c r="HD171" s="593">
        <v>156.25</v>
      </c>
      <c r="HE171" s="593">
        <v>156.25</v>
      </c>
      <c r="HF171" s="593">
        <v>197.58</v>
      </c>
      <c r="HG171" s="593">
        <v>197.58</v>
      </c>
      <c r="HH171" s="593">
        <v>197.58</v>
      </c>
      <c r="HI171" s="593">
        <v>197.58</v>
      </c>
      <c r="HJ171" s="593">
        <v>197.58</v>
      </c>
      <c r="HK171" s="593">
        <v>197.58</v>
      </c>
      <c r="HL171" s="593">
        <v>247.98</v>
      </c>
      <c r="HM171" s="593">
        <v>247.98</v>
      </c>
      <c r="HN171" s="593">
        <v>219.01</v>
      </c>
      <c r="HO171" s="593">
        <v>219.01</v>
      </c>
      <c r="HP171" s="593">
        <v>219.01</v>
      </c>
      <c r="HQ171" s="593">
        <v>219.01</v>
      </c>
      <c r="HR171" s="593">
        <v>225.41</v>
      </c>
      <c r="HS171" s="593">
        <v>225.41</v>
      </c>
      <c r="HT171" s="593">
        <v>225.41</v>
      </c>
      <c r="HU171" s="593">
        <v>225.41</v>
      </c>
      <c r="HX171" s="593">
        <v>45.91</v>
      </c>
      <c r="HY171" s="593">
        <v>45.91</v>
      </c>
      <c r="HZ171" s="593">
        <v>149.21</v>
      </c>
      <c r="IA171" s="593">
        <v>149.21</v>
      </c>
      <c r="IB171" s="593">
        <v>151.19</v>
      </c>
      <c r="IC171" s="593">
        <v>151.19</v>
      </c>
      <c r="ID171" s="593">
        <v>194.24</v>
      </c>
      <c r="IE171" s="593">
        <v>194.24</v>
      </c>
      <c r="IJ171" s="593">
        <v>115</v>
      </c>
      <c r="IK171" s="593">
        <v>115</v>
      </c>
      <c r="IL171" s="593">
        <v>234.66</v>
      </c>
      <c r="IM171" s="593">
        <v>234.66</v>
      </c>
      <c r="IN171" s="593">
        <v>295.56</v>
      </c>
      <c r="IO171" s="593">
        <v>295.56</v>
      </c>
      <c r="IP171" s="593">
        <v>295.56</v>
      </c>
      <c r="IQ171" s="593">
        <v>295.56</v>
      </c>
      <c r="IV171" s="593">
        <v>115</v>
      </c>
      <c r="IW171" s="593">
        <v>115</v>
      </c>
      <c r="IX171" s="593">
        <v>234.66</v>
      </c>
      <c r="IY171" s="593">
        <v>234.66</v>
      </c>
      <c r="IZ171" s="593">
        <v>295.56</v>
      </c>
      <c r="JA171" s="593">
        <v>295.56</v>
      </c>
      <c r="JB171" s="593">
        <v>295.56</v>
      </c>
      <c r="JC171" s="593">
        <v>295.56</v>
      </c>
      <c r="JH171" s="593">
        <v>106.68</v>
      </c>
      <c r="JI171" s="593">
        <v>106.68</v>
      </c>
      <c r="JJ171" s="593">
        <v>225.93</v>
      </c>
      <c r="JK171" s="593">
        <v>225.93</v>
      </c>
      <c r="JL171" s="593">
        <v>225.93</v>
      </c>
      <c r="JM171" s="593">
        <v>225.93</v>
      </c>
      <c r="JN171" s="593">
        <v>284.83999999999997</v>
      </c>
      <c r="JO171" s="593">
        <v>284.83999999999997</v>
      </c>
      <c r="JP171" s="593">
        <v>284.83999999999997</v>
      </c>
      <c r="JQ171" s="593">
        <v>284.83999999999997</v>
      </c>
      <c r="JT171" s="593">
        <v>28.22</v>
      </c>
      <c r="JU171" s="593">
        <v>28.22</v>
      </c>
      <c r="JV171" s="593">
        <v>28.22</v>
      </c>
      <c r="JW171" s="593">
        <v>28.22</v>
      </c>
      <c r="JX171" s="593">
        <v>28.22</v>
      </c>
      <c r="JY171" s="593">
        <v>28.22</v>
      </c>
      <c r="KF171" s="593">
        <v>12.54</v>
      </c>
      <c r="KG171" s="593">
        <v>12.54</v>
      </c>
      <c r="KH171" s="593">
        <v>11.81</v>
      </c>
      <c r="KI171" s="593">
        <v>11.81</v>
      </c>
      <c r="KJ171" s="593">
        <v>11.81</v>
      </c>
      <c r="KK171" s="593">
        <v>11.81</v>
      </c>
      <c r="KR171" s="593">
        <v>29.25</v>
      </c>
      <c r="KS171" s="593">
        <v>29.25</v>
      </c>
      <c r="KT171" s="593">
        <v>29.25</v>
      </c>
      <c r="KU171" s="593">
        <v>29.25</v>
      </c>
      <c r="KV171" s="593">
        <v>148.13</v>
      </c>
      <c r="KW171" s="593">
        <v>148.13</v>
      </c>
      <c r="LD171" s="593">
        <v>13.59</v>
      </c>
      <c r="LE171" s="593">
        <v>13.59</v>
      </c>
      <c r="LF171" s="593">
        <v>13.59</v>
      </c>
      <c r="LG171" s="593">
        <v>13.59</v>
      </c>
      <c r="LH171" s="593">
        <v>2.2599999999999998</v>
      </c>
      <c r="LI171" s="593">
        <v>2.2599999999999998</v>
      </c>
      <c r="LP171" s="593">
        <v>13.86</v>
      </c>
      <c r="LQ171" s="593">
        <v>13.86</v>
      </c>
      <c r="LR171" s="593">
        <v>13.86</v>
      </c>
      <c r="LS171" s="593">
        <v>13.86</v>
      </c>
      <c r="LT171" s="593">
        <v>10.79</v>
      </c>
      <c r="LU171" s="593">
        <v>10.79</v>
      </c>
      <c r="MB171" s="593">
        <v>13.49</v>
      </c>
      <c r="MC171" s="593">
        <v>13.7</v>
      </c>
      <c r="MD171" s="593">
        <v>10.3</v>
      </c>
      <c r="ME171" s="593">
        <v>10.3</v>
      </c>
      <c r="MF171" s="593">
        <v>10.28</v>
      </c>
      <c r="MG171" s="593">
        <v>10.28</v>
      </c>
      <c r="MH171" s="593">
        <v>10.97</v>
      </c>
      <c r="MI171" s="593">
        <v>10.97</v>
      </c>
      <c r="MJ171" s="593">
        <v>10.35</v>
      </c>
      <c r="MK171" s="593">
        <v>10.35</v>
      </c>
      <c r="ML171" s="593">
        <v>10.65</v>
      </c>
      <c r="MM171" s="593">
        <v>10.6</v>
      </c>
      <c r="MN171" s="593">
        <v>31.82</v>
      </c>
      <c r="MO171" s="593">
        <v>31.82</v>
      </c>
      <c r="MP171" s="593">
        <v>25.67</v>
      </c>
      <c r="MQ171" s="593">
        <v>25.67</v>
      </c>
      <c r="MR171" s="593">
        <v>27.17</v>
      </c>
      <c r="MS171" s="593">
        <v>27.17</v>
      </c>
      <c r="MT171" s="593">
        <v>170.36</v>
      </c>
      <c r="MU171" s="593">
        <v>170.36</v>
      </c>
      <c r="MV171" s="593">
        <v>170.36</v>
      </c>
      <c r="MW171" s="593">
        <v>170.36</v>
      </c>
      <c r="MX171" s="593">
        <v>170.36</v>
      </c>
      <c r="MY171" s="593">
        <v>170.36</v>
      </c>
      <c r="MZ171" s="593">
        <v>51.57</v>
      </c>
      <c r="NA171" s="593">
        <v>51.57</v>
      </c>
      <c r="NB171" s="593">
        <v>216.26</v>
      </c>
      <c r="NC171" s="593">
        <v>216.26</v>
      </c>
      <c r="ND171" s="593">
        <v>211.24</v>
      </c>
      <c r="NE171" s="593">
        <v>211.24</v>
      </c>
      <c r="NF171" s="604">
        <f t="shared" si="16"/>
        <v>213.75</v>
      </c>
      <c r="NG171" s="604">
        <f t="shared" si="16"/>
        <v>213.75</v>
      </c>
      <c r="NH171" s="593">
        <v>215.5</v>
      </c>
      <c r="NI171" s="593">
        <v>215.5</v>
      </c>
      <c r="NL171" s="593">
        <v>44.31</v>
      </c>
      <c r="NM171" s="593">
        <v>44.31</v>
      </c>
      <c r="NN171" s="593">
        <v>181.76</v>
      </c>
      <c r="NO171" s="593">
        <v>181.76</v>
      </c>
      <c r="NP171" s="593">
        <v>181.76</v>
      </c>
      <c r="NQ171" s="593">
        <v>184.1</v>
      </c>
      <c r="NR171" s="593">
        <v>181.1</v>
      </c>
      <c r="NS171" s="593">
        <v>181.1</v>
      </c>
      <c r="NT171" s="593">
        <v>182.22</v>
      </c>
      <c r="NU171" s="593">
        <v>182.22</v>
      </c>
      <c r="NX171" s="593">
        <v>100.06</v>
      </c>
      <c r="NY171" s="593">
        <v>100.06</v>
      </c>
      <c r="NZ171" s="593">
        <v>197.81</v>
      </c>
      <c r="OA171" s="593">
        <v>197.81</v>
      </c>
      <c r="OB171" s="593">
        <v>197.81</v>
      </c>
      <c r="OC171" s="593">
        <v>197.81</v>
      </c>
      <c r="OD171" s="593">
        <v>198.5</v>
      </c>
      <c r="OE171" s="593">
        <v>198.5</v>
      </c>
      <c r="OJ171" s="593">
        <v>70.8</v>
      </c>
      <c r="OK171" s="593">
        <v>70.8</v>
      </c>
      <c r="OL171" s="593">
        <v>160.41</v>
      </c>
      <c r="OM171" s="593">
        <v>160.41</v>
      </c>
      <c r="ON171" s="593">
        <v>160.41</v>
      </c>
      <c r="OO171" s="593">
        <v>160.41</v>
      </c>
      <c r="OP171" s="593">
        <v>160.91</v>
      </c>
      <c r="OQ171" s="593">
        <v>160.91</v>
      </c>
      <c r="OR171" s="593">
        <v>190.79</v>
      </c>
      <c r="OS171" s="593">
        <v>190.79</v>
      </c>
      <c r="OV171" s="593">
        <v>33.26</v>
      </c>
      <c r="OW171" s="593">
        <v>33.26</v>
      </c>
      <c r="OX171" s="593">
        <v>27.2</v>
      </c>
      <c r="OY171" s="593">
        <v>27.2</v>
      </c>
      <c r="OZ171" s="593">
        <v>26.64</v>
      </c>
      <c r="PA171" s="593">
        <v>26.64</v>
      </c>
      <c r="PB171" s="593">
        <v>26.19</v>
      </c>
      <c r="PC171" s="593">
        <v>26.19</v>
      </c>
      <c r="PD171" s="593">
        <v>169.37</v>
      </c>
      <c r="PE171" s="593">
        <v>169.37</v>
      </c>
      <c r="PH171" s="593">
        <v>37.9</v>
      </c>
      <c r="PI171" s="593">
        <v>37.9</v>
      </c>
      <c r="PJ171" s="593">
        <v>31.65</v>
      </c>
      <c r="PK171" s="593">
        <v>31.65</v>
      </c>
      <c r="PL171" s="593">
        <v>31.65</v>
      </c>
      <c r="PM171" s="593">
        <v>30.48</v>
      </c>
      <c r="PN171" s="593">
        <v>30.48</v>
      </c>
      <c r="PO171" s="593">
        <v>30.88</v>
      </c>
      <c r="PP171" s="593">
        <v>180.58</v>
      </c>
      <c r="PQ171" s="593">
        <v>180.58</v>
      </c>
      <c r="PT171" s="593">
        <v>26.32</v>
      </c>
      <c r="PU171" s="593">
        <v>26.32</v>
      </c>
      <c r="PV171" s="593">
        <v>18.82</v>
      </c>
      <c r="PW171" s="593">
        <v>18.82</v>
      </c>
      <c r="PX171" s="593">
        <v>19.73</v>
      </c>
      <c r="PY171" s="593">
        <v>19.73</v>
      </c>
      <c r="PZ171" s="593">
        <v>19.73</v>
      </c>
      <c r="QA171" s="593">
        <v>19.73</v>
      </c>
      <c r="QB171" s="593">
        <v>19.73</v>
      </c>
      <c r="QC171" s="593">
        <v>19.73</v>
      </c>
      <c r="QD171" s="593">
        <v>19.75</v>
      </c>
      <c r="QE171" s="593">
        <v>20.05</v>
      </c>
      <c r="QF171" s="593">
        <v>7.63</v>
      </c>
      <c r="QG171" s="593">
        <v>7.63</v>
      </c>
      <c r="QH171" s="593">
        <v>5.38</v>
      </c>
      <c r="QI171" s="593">
        <v>5.38</v>
      </c>
      <c r="QJ171" s="593">
        <v>5.63</v>
      </c>
      <c r="QK171" s="593">
        <v>5.63</v>
      </c>
      <c r="QL171" s="593">
        <v>5.63</v>
      </c>
      <c r="QM171" s="593">
        <v>5.63</v>
      </c>
      <c r="QN171" s="593">
        <v>5.63</v>
      </c>
      <c r="QO171" s="593">
        <v>5.63</v>
      </c>
      <c r="QP171" s="593">
        <v>5.66</v>
      </c>
      <c r="QQ171" s="593">
        <v>5.66</v>
      </c>
      <c r="QR171" s="593">
        <v>8.9700000000000006</v>
      </c>
      <c r="QS171" s="593">
        <v>8.9700000000000006</v>
      </c>
      <c r="QT171" s="593">
        <v>6.31</v>
      </c>
      <c r="QU171" s="593">
        <v>6.31</v>
      </c>
      <c r="QV171" s="593">
        <v>6.61</v>
      </c>
      <c r="QW171" s="593">
        <v>6.61</v>
      </c>
      <c r="QX171" s="593">
        <v>6.61</v>
      </c>
      <c r="QY171" s="593">
        <v>6.61</v>
      </c>
      <c r="QZ171" s="593">
        <v>6.61</v>
      </c>
      <c r="RA171" s="593">
        <v>6.61</v>
      </c>
      <c r="RB171" s="593">
        <v>6.64</v>
      </c>
      <c r="RC171" s="593">
        <v>6.64</v>
      </c>
      <c r="RD171" s="593">
        <v>14.02</v>
      </c>
      <c r="RE171" s="593">
        <v>14.02</v>
      </c>
      <c r="RF171" s="593">
        <v>9.86</v>
      </c>
      <c r="RG171" s="593">
        <v>9.86</v>
      </c>
      <c r="RH171" s="593">
        <v>10.34</v>
      </c>
      <c r="RI171" s="593">
        <v>10.34</v>
      </c>
      <c r="RJ171" s="593">
        <v>10.34</v>
      </c>
      <c r="RK171" s="593">
        <v>10.34</v>
      </c>
      <c r="RL171" s="593">
        <v>10.34</v>
      </c>
      <c r="RM171" s="593">
        <v>10.34</v>
      </c>
      <c r="RN171" s="593">
        <v>10.38</v>
      </c>
      <c r="RO171" s="593">
        <v>10.54</v>
      </c>
      <c r="RP171" s="593">
        <v>37.04</v>
      </c>
      <c r="RQ171" s="593">
        <v>37.04</v>
      </c>
      <c r="RR171" s="593">
        <v>26.97</v>
      </c>
      <c r="RS171" s="593">
        <v>26.97</v>
      </c>
      <c r="RT171" s="593">
        <v>28.24</v>
      </c>
      <c r="RU171" s="593">
        <v>28.24</v>
      </c>
      <c r="RV171" s="593">
        <v>28.24</v>
      </c>
      <c r="RW171" s="593">
        <v>28.24</v>
      </c>
      <c r="RX171" s="593">
        <v>28.24</v>
      </c>
      <c r="RY171" s="593">
        <v>28.24</v>
      </c>
      <c r="RZ171" s="593">
        <v>28.21</v>
      </c>
      <c r="SA171" s="593">
        <v>28.21</v>
      </c>
      <c r="SB171" s="593">
        <v>19.5</v>
      </c>
      <c r="SC171" s="593">
        <v>19.5</v>
      </c>
      <c r="SD171" s="593">
        <v>13.86</v>
      </c>
      <c r="SE171" s="593">
        <v>13.86</v>
      </c>
      <c r="SF171" s="593">
        <v>14.52</v>
      </c>
      <c r="SG171" s="593">
        <v>14.52</v>
      </c>
      <c r="SH171" s="593">
        <v>14.52</v>
      </c>
      <c r="SI171" s="593">
        <v>14.52</v>
      </c>
      <c r="SJ171" s="593">
        <v>14.52</v>
      </c>
      <c r="SK171" s="593">
        <v>14.52</v>
      </c>
      <c r="SL171" s="593">
        <v>14.55</v>
      </c>
      <c r="SM171" s="593">
        <v>14.55</v>
      </c>
      <c r="SN171" s="593">
        <v>16.420000000000002</v>
      </c>
      <c r="SO171" s="593">
        <v>16.420000000000002</v>
      </c>
      <c r="SZ171" s="593">
        <v>17.98</v>
      </c>
      <c r="TA171" s="593">
        <v>17.98</v>
      </c>
      <c r="TX171" s="593">
        <v>11.43</v>
      </c>
      <c r="TY171" s="600">
        <v>11.43</v>
      </c>
    </row>
    <row r="172" spans="1:545" s="593" customFormat="1" x14ac:dyDescent="0.15">
      <c r="A172" s="602">
        <v>56</v>
      </c>
      <c r="B172" s="603">
        <v>42.09</v>
      </c>
      <c r="C172" s="603">
        <v>42.09</v>
      </c>
      <c r="D172" s="603">
        <v>42.36</v>
      </c>
      <c r="E172" s="603">
        <v>42.36</v>
      </c>
      <c r="F172" s="603">
        <v>159.97</v>
      </c>
      <c r="G172" s="603">
        <v>159.97</v>
      </c>
      <c r="H172" s="603">
        <v>150.29</v>
      </c>
      <c r="I172" s="603">
        <v>150.29</v>
      </c>
      <c r="J172" s="603">
        <v>157.38999999999999</v>
      </c>
      <c r="K172" s="603">
        <v>157.38999999999999</v>
      </c>
      <c r="L172" s="603"/>
      <c r="M172" s="603"/>
      <c r="N172" s="603"/>
      <c r="O172" s="603"/>
      <c r="P172" s="603"/>
      <c r="Q172" s="603"/>
      <c r="R172" s="603"/>
      <c r="S172" s="603"/>
      <c r="T172" s="603"/>
      <c r="U172" s="603"/>
      <c r="V172" s="603"/>
      <c r="W172" s="603"/>
      <c r="X172" s="603"/>
      <c r="Y172" s="603"/>
      <c r="Z172" s="603">
        <v>8.4499999999999993</v>
      </c>
      <c r="AA172" s="603"/>
      <c r="AB172" s="603"/>
      <c r="AC172" s="603"/>
      <c r="AD172" s="603"/>
      <c r="AE172" s="603"/>
      <c r="AF172" s="603"/>
      <c r="AG172" s="603"/>
      <c r="AH172" s="603"/>
      <c r="AI172" s="603"/>
      <c r="AJ172" s="603"/>
      <c r="AK172" s="603"/>
      <c r="AL172" s="603">
        <v>19.64</v>
      </c>
      <c r="AM172" s="603">
        <v>19.64</v>
      </c>
      <c r="AN172" s="603"/>
      <c r="AO172" s="603"/>
      <c r="AP172" s="603"/>
      <c r="AQ172" s="603"/>
      <c r="AR172" s="603"/>
      <c r="AS172" s="603"/>
      <c r="AT172" s="603"/>
      <c r="AU172" s="603"/>
      <c r="AV172" s="603"/>
      <c r="AW172" s="603"/>
      <c r="AX172" s="603">
        <v>22.34</v>
      </c>
      <c r="AY172" s="603">
        <v>22.34</v>
      </c>
      <c r="AZ172" s="603"/>
      <c r="BA172" s="603"/>
      <c r="BB172" s="603"/>
      <c r="BC172" s="603"/>
      <c r="BD172" s="603"/>
      <c r="BE172" s="603"/>
      <c r="BF172" s="603"/>
      <c r="BG172" s="603"/>
      <c r="BH172" s="603"/>
      <c r="BI172" s="603"/>
      <c r="BJ172" s="603">
        <v>12.04</v>
      </c>
      <c r="BK172" s="603"/>
      <c r="BL172" s="603"/>
      <c r="BM172" s="603"/>
      <c r="BN172" s="603"/>
      <c r="BO172" s="603"/>
      <c r="BP172" s="603"/>
      <c r="BQ172" s="603"/>
      <c r="BR172" s="603"/>
      <c r="BS172" s="603"/>
      <c r="BT172" s="603"/>
      <c r="BU172" s="603"/>
      <c r="BV172" s="603">
        <v>3.39</v>
      </c>
      <c r="BW172" s="603"/>
      <c r="BX172" s="603"/>
      <c r="BY172" s="603"/>
      <c r="BZ172" s="603"/>
      <c r="CA172" s="603"/>
      <c r="CB172" s="603"/>
      <c r="CC172" s="603"/>
      <c r="CD172" s="603"/>
      <c r="CE172" s="603"/>
      <c r="CF172" s="603"/>
      <c r="CG172" s="603"/>
      <c r="CH172" s="603">
        <v>10.73</v>
      </c>
      <c r="CI172" s="603">
        <v>10.73</v>
      </c>
      <c r="CJ172" s="603"/>
      <c r="CK172" s="603"/>
      <c r="CL172" s="603"/>
      <c r="CM172" s="603"/>
      <c r="CN172" s="603"/>
      <c r="CO172" s="603"/>
      <c r="CP172" s="603"/>
      <c r="CQ172" s="603"/>
      <c r="CR172" s="603"/>
      <c r="CS172" s="603"/>
      <c r="CT172" s="603"/>
      <c r="CU172" s="603"/>
      <c r="CV172" s="603"/>
      <c r="CW172" s="603"/>
      <c r="CX172" s="603"/>
      <c r="CY172" s="603"/>
      <c r="CZ172" s="603"/>
      <c r="DA172" s="603"/>
      <c r="DB172" s="603"/>
      <c r="DC172" s="603"/>
      <c r="DD172" s="603"/>
      <c r="DE172" s="603"/>
      <c r="DF172" s="603">
        <v>131.79</v>
      </c>
      <c r="DG172" s="603">
        <v>131.79</v>
      </c>
      <c r="DH172" s="603">
        <v>131.66</v>
      </c>
      <c r="DI172" s="603">
        <v>131.80000000000001</v>
      </c>
      <c r="DJ172" s="603">
        <v>234.72</v>
      </c>
      <c r="DK172" s="603">
        <v>234.42</v>
      </c>
      <c r="DL172" s="603">
        <v>226.28</v>
      </c>
      <c r="DM172" s="603">
        <v>226.28</v>
      </c>
      <c r="DN172" s="603">
        <v>234.42</v>
      </c>
      <c r="DO172" s="603">
        <v>234.42</v>
      </c>
      <c r="DP172" s="603">
        <v>226.28</v>
      </c>
      <c r="DQ172" s="603">
        <v>234.42</v>
      </c>
      <c r="DR172" s="603">
        <v>234.42</v>
      </c>
      <c r="DS172" s="603">
        <v>234.42</v>
      </c>
      <c r="DT172" s="603">
        <v>226.28</v>
      </c>
      <c r="DU172" s="603">
        <v>226.28</v>
      </c>
      <c r="DV172" s="603">
        <v>250.2</v>
      </c>
      <c r="DW172" s="603">
        <v>243.03</v>
      </c>
      <c r="DX172" s="603">
        <v>250.2</v>
      </c>
      <c r="DY172" s="603">
        <v>250.2</v>
      </c>
      <c r="DZ172" s="603">
        <v>243.03</v>
      </c>
      <c r="EA172" s="603">
        <v>243.03</v>
      </c>
      <c r="EB172" s="603">
        <v>243.75</v>
      </c>
      <c r="EC172" s="603">
        <v>243.75</v>
      </c>
      <c r="ED172" s="603">
        <v>69.650000000000006</v>
      </c>
      <c r="EE172" s="603">
        <v>67.11</v>
      </c>
      <c r="EF172" s="603">
        <v>67.11</v>
      </c>
      <c r="EG172" s="603">
        <v>67.17</v>
      </c>
      <c r="EH172" s="603">
        <v>67.709999999999994</v>
      </c>
      <c r="EI172" s="603">
        <v>67.709999999999994</v>
      </c>
      <c r="EJ172" s="603">
        <v>197.14</v>
      </c>
      <c r="EK172" s="603">
        <v>197.14</v>
      </c>
      <c r="EL172" s="603">
        <v>197.14</v>
      </c>
      <c r="EM172" s="603">
        <v>201.83</v>
      </c>
      <c r="EN172" s="603">
        <v>197.42</v>
      </c>
      <c r="EO172" s="603">
        <v>197.42</v>
      </c>
      <c r="EP172" s="603">
        <v>197.55</v>
      </c>
      <c r="EQ172" s="603">
        <v>197.55</v>
      </c>
      <c r="ER172" s="603">
        <v>60.32</v>
      </c>
      <c r="ES172" s="603">
        <v>60.69</v>
      </c>
      <c r="ET172" s="603">
        <v>60.25</v>
      </c>
      <c r="EU172" s="603">
        <v>60.25</v>
      </c>
      <c r="EV172" s="603">
        <v>60.25</v>
      </c>
      <c r="EW172" s="603">
        <v>60.25</v>
      </c>
      <c r="EX172" s="603">
        <v>60.25</v>
      </c>
      <c r="EY172" s="603">
        <v>52.71</v>
      </c>
      <c r="EZ172" s="603">
        <v>163.56</v>
      </c>
      <c r="FA172" s="603">
        <v>163.56</v>
      </c>
      <c r="FB172" s="603">
        <v>163.56</v>
      </c>
      <c r="FC172" s="603">
        <v>163.56</v>
      </c>
      <c r="FD172" s="603">
        <v>33.68</v>
      </c>
      <c r="FE172" s="603">
        <v>33.68</v>
      </c>
      <c r="FF172" s="603">
        <v>33.68</v>
      </c>
      <c r="FG172" s="603">
        <v>33.68</v>
      </c>
      <c r="FH172" s="603">
        <v>33.68</v>
      </c>
      <c r="FI172" s="603">
        <v>33.68</v>
      </c>
      <c r="FJ172" s="603">
        <v>28.35</v>
      </c>
      <c r="FK172" s="603">
        <v>28.35</v>
      </c>
      <c r="FL172" s="593">
        <v>28.36</v>
      </c>
      <c r="FM172" s="593">
        <v>28.36</v>
      </c>
      <c r="FN172" s="593">
        <v>29.07</v>
      </c>
      <c r="FO172" s="593">
        <v>29.07</v>
      </c>
      <c r="FP172" s="593">
        <v>42.24</v>
      </c>
      <c r="FQ172" s="593">
        <v>42.24</v>
      </c>
      <c r="FR172" s="593">
        <v>42.24</v>
      </c>
      <c r="FS172" s="593">
        <v>42.24</v>
      </c>
      <c r="FT172" s="593">
        <v>170.28</v>
      </c>
      <c r="FU172" s="593">
        <v>170.28</v>
      </c>
      <c r="FV172" s="593">
        <v>170.28</v>
      </c>
      <c r="FW172" s="593">
        <v>170.28</v>
      </c>
      <c r="FX172" s="593">
        <v>170.28</v>
      </c>
      <c r="FY172" s="593">
        <v>170.28</v>
      </c>
      <c r="FZ172" s="593">
        <v>170.28</v>
      </c>
      <c r="GA172" s="593">
        <v>170.28</v>
      </c>
      <c r="GB172" s="593">
        <v>85.67</v>
      </c>
      <c r="GC172" s="593">
        <v>85.67</v>
      </c>
      <c r="GD172" s="593">
        <v>21.18</v>
      </c>
      <c r="GE172" s="593">
        <v>21.47</v>
      </c>
      <c r="GF172" s="593">
        <v>24.97</v>
      </c>
      <c r="GG172" s="593">
        <v>24.97</v>
      </c>
      <c r="GH172" s="593">
        <v>21.29</v>
      </c>
      <c r="GI172" s="593">
        <v>21.29</v>
      </c>
      <c r="GJ172" s="593">
        <v>21.12</v>
      </c>
      <c r="GK172" s="593">
        <v>21.12</v>
      </c>
      <c r="GL172" s="593">
        <v>21.12</v>
      </c>
      <c r="GM172" s="593">
        <v>21.12</v>
      </c>
      <c r="GN172" s="593">
        <v>8.65</v>
      </c>
      <c r="GO172" s="593">
        <v>8.65</v>
      </c>
      <c r="GP172" s="593">
        <v>7.04</v>
      </c>
      <c r="GQ172" s="593">
        <v>6.85</v>
      </c>
      <c r="GZ172" s="593">
        <v>50.9</v>
      </c>
      <c r="HA172" s="593">
        <v>50.9</v>
      </c>
      <c r="HB172" s="593">
        <v>157.44</v>
      </c>
      <c r="HC172" s="593">
        <v>157.44</v>
      </c>
      <c r="HD172" s="593">
        <v>157.44</v>
      </c>
      <c r="HE172" s="593">
        <v>157.44</v>
      </c>
      <c r="HF172" s="593">
        <v>199.37</v>
      </c>
      <c r="HG172" s="593">
        <v>199.37</v>
      </c>
      <c r="HH172" s="593">
        <v>199.37</v>
      </c>
      <c r="HI172" s="593">
        <v>199.37</v>
      </c>
      <c r="HJ172" s="593">
        <v>199.37</v>
      </c>
      <c r="HK172" s="593">
        <v>199.37</v>
      </c>
      <c r="HL172" s="593">
        <v>250.19</v>
      </c>
      <c r="HM172" s="593">
        <v>250.19</v>
      </c>
      <c r="HN172" s="593">
        <v>221.08</v>
      </c>
      <c r="HO172" s="593">
        <v>221.08</v>
      </c>
      <c r="HP172" s="593">
        <v>221.08</v>
      </c>
      <c r="HQ172" s="593">
        <v>221.08</v>
      </c>
      <c r="HR172" s="593">
        <v>227.4</v>
      </c>
      <c r="HS172" s="593">
        <v>227.4</v>
      </c>
      <c r="HT172" s="593">
        <v>227.4</v>
      </c>
      <c r="HU172" s="593">
        <v>227.4</v>
      </c>
      <c r="HX172" s="593">
        <v>46.21</v>
      </c>
      <c r="HY172" s="593">
        <v>46.21</v>
      </c>
      <c r="HZ172" s="593">
        <v>150.35</v>
      </c>
      <c r="IA172" s="593">
        <v>150.35</v>
      </c>
      <c r="IB172" s="593">
        <v>152.37</v>
      </c>
      <c r="IC172" s="593">
        <v>152.37</v>
      </c>
      <c r="ID172" s="593">
        <v>196.02</v>
      </c>
      <c r="IE172" s="593">
        <v>196.02</v>
      </c>
      <c r="IJ172" s="593">
        <v>115.52</v>
      </c>
      <c r="IK172" s="593">
        <v>115.52</v>
      </c>
      <c r="IL172" s="593">
        <v>235.79</v>
      </c>
      <c r="IM172" s="593">
        <v>235.79</v>
      </c>
      <c r="IN172" s="593">
        <v>297.38</v>
      </c>
      <c r="IO172" s="593">
        <v>297.38</v>
      </c>
      <c r="IP172" s="593">
        <v>297.38</v>
      </c>
      <c r="IQ172" s="593">
        <v>297.38</v>
      </c>
      <c r="IV172" s="593">
        <v>115.52</v>
      </c>
      <c r="IW172" s="593">
        <v>115.52</v>
      </c>
      <c r="IX172" s="593">
        <v>235.79</v>
      </c>
      <c r="IY172" s="593">
        <v>235.79</v>
      </c>
      <c r="IZ172" s="593">
        <v>297.38</v>
      </c>
      <c r="JA172" s="593">
        <v>297.38</v>
      </c>
      <c r="JB172" s="593">
        <v>297.38</v>
      </c>
      <c r="JC172" s="593">
        <v>297.38</v>
      </c>
      <c r="JH172" s="593">
        <v>107.48</v>
      </c>
      <c r="JI172" s="593">
        <v>107.48</v>
      </c>
      <c r="JJ172" s="593">
        <v>227.39</v>
      </c>
      <c r="JK172" s="593">
        <v>227.39</v>
      </c>
      <c r="JL172" s="593">
        <v>227.39</v>
      </c>
      <c r="JM172" s="593">
        <v>227.39</v>
      </c>
      <c r="JN172" s="593">
        <v>287.16000000000003</v>
      </c>
      <c r="JO172" s="593">
        <v>287.16000000000003</v>
      </c>
      <c r="JP172" s="593">
        <v>287.16000000000003</v>
      </c>
      <c r="JQ172" s="593">
        <v>287.16000000000003</v>
      </c>
      <c r="JT172" s="593">
        <v>28.4</v>
      </c>
      <c r="JU172" s="593">
        <v>28.4</v>
      </c>
      <c r="JV172" s="593">
        <v>28.4</v>
      </c>
      <c r="JW172" s="593">
        <v>28.4</v>
      </c>
      <c r="JX172" s="593">
        <v>28.4</v>
      </c>
      <c r="JY172" s="593">
        <v>28.4</v>
      </c>
      <c r="KF172" s="593">
        <v>12.66</v>
      </c>
      <c r="KG172" s="593">
        <v>12.66</v>
      </c>
      <c r="KH172" s="593">
        <v>11.9</v>
      </c>
      <c r="KI172" s="593">
        <v>11.9</v>
      </c>
      <c r="KJ172" s="593">
        <v>11.9</v>
      </c>
      <c r="KK172" s="593">
        <v>11.9</v>
      </c>
      <c r="KR172" s="593">
        <v>29.46</v>
      </c>
      <c r="KS172" s="593">
        <v>29.46</v>
      </c>
      <c r="KT172" s="593">
        <v>29.46</v>
      </c>
      <c r="KU172" s="593">
        <v>29.46</v>
      </c>
      <c r="KV172" s="593">
        <v>149.44999999999999</v>
      </c>
      <c r="KW172" s="593">
        <v>149.44999999999999</v>
      </c>
      <c r="LD172" s="593">
        <v>13.71</v>
      </c>
      <c r="LE172" s="593">
        <v>13.71</v>
      </c>
      <c r="LF172" s="593">
        <v>13.71</v>
      </c>
      <c r="LG172" s="593">
        <v>13.71</v>
      </c>
      <c r="LH172" s="593">
        <v>2.2799999999999998</v>
      </c>
      <c r="LI172" s="593">
        <v>2.2799999999999998</v>
      </c>
      <c r="LP172" s="593">
        <v>13.97</v>
      </c>
      <c r="LQ172" s="593">
        <v>13.97</v>
      </c>
      <c r="LR172" s="593">
        <v>13.97</v>
      </c>
      <c r="LS172" s="593">
        <v>13.97</v>
      </c>
      <c r="LT172" s="593">
        <v>10.9</v>
      </c>
      <c r="LU172" s="593">
        <v>10.9</v>
      </c>
      <c r="MB172" s="593">
        <v>13.57</v>
      </c>
      <c r="MC172" s="593">
        <v>13.77</v>
      </c>
      <c r="MD172" s="593">
        <v>10.4</v>
      </c>
      <c r="ME172" s="593">
        <v>10.4</v>
      </c>
      <c r="MF172" s="593">
        <v>10.38</v>
      </c>
      <c r="MG172" s="593">
        <v>10.38</v>
      </c>
      <c r="MH172" s="593">
        <v>11.07</v>
      </c>
      <c r="MI172" s="593">
        <v>11.07</v>
      </c>
      <c r="MJ172" s="593">
        <v>10.45</v>
      </c>
      <c r="MK172" s="593">
        <v>10.45</v>
      </c>
      <c r="ML172" s="593">
        <v>10.75</v>
      </c>
      <c r="MM172" s="593">
        <v>10.69</v>
      </c>
      <c r="MN172" s="593">
        <v>32.01</v>
      </c>
      <c r="MO172" s="593">
        <v>32.01</v>
      </c>
      <c r="MP172" s="593">
        <v>25.91</v>
      </c>
      <c r="MQ172" s="593">
        <v>25.91</v>
      </c>
      <c r="MR172" s="593">
        <v>27.4</v>
      </c>
      <c r="MS172" s="593">
        <v>27.4</v>
      </c>
      <c r="MT172" s="593">
        <v>171.87</v>
      </c>
      <c r="MU172" s="593">
        <v>171.87</v>
      </c>
      <c r="MV172" s="593">
        <v>171.87</v>
      </c>
      <c r="MW172" s="593">
        <v>171.87</v>
      </c>
      <c r="MX172" s="593">
        <v>171.87</v>
      </c>
      <c r="MY172" s="593">
        <v>171.87</v>
      </c>
      <c r="MZ172" s="593">
        <v>51.89</v>
      </c>
      <c r="NA172" s="593">
        <v>51.89</v>
      </c>
      <c r="NB172" s="593">
        <v>218.1</v>
      </c>
      <c r="NC172" s="593">
        <v>218.1</v>
      </c>
      <c r="ND172" s="593">
        <v>213.06</v>
      </c>
      <c r="NE172" s="593">
        <v>213.06</v>
      </c>
      <c r="NF172" s="604">
        <f t="shared" si="16"/>
        <v>215.57999999999998</v>
      </c>
      <c r="NG172" s="604">
        <f t="shared" si="16"/>
        <v>215.57999999999998</v>
      </c>
      <c r="NH172" s="593">
        <v>217.27</v>
      </c>
      <c r="NI172" s="593">
        <v>217.27</v>
      </c>
      <c r="NL172" s="593">
        <v>44.59</v>
      </c>
      <c r="NM172" s="593">
        <v>44.59</v>
      </c>
      <c r="NN172" s="593">
        <v>183.33</v>
      </c>
      <c r="NO172" s="593">
        <v>183.33</v>
      </c>
      <c r="NP172" s="593">
        <v>183.33</v>
      </c>
      <c r="NQ172" s="593">
        <v>185.61</v>
      </c>
      <c r="NR172" s="593">
        <v>182.69</v>
      </c>
      <c r="NS172" s="593">
        <v>182.69</v>
      </c>
      <c r="NT172" s="593">
        <v>183.78</v>
      </c>
      <c r="NU172" s="593">
        <v>183.78</v>
      </c>
      <c r="NX172" s="593">
        <v>100.68</v>
      </c>
      <c r="NY172" s="593">
        <v>100.68</v>
      </c>
      <c r="NZ172" s="593">
        <v>199.22</v>
      </c>
      <c r="OA172" s="593">
        <v>199.22</v>
      </c>
      <c r="OB172" s="593">
        <v>199.22</v>
      </c>
      <c r="OC172" s="593">
        <v>199.22</v>
      </c>
      <c r="OD172" s="593">
        <v>199.89</v>
      </c>
      <c r="OE172" s="593">
        <v>199.89</v>
      </c>
      <c r="OJ172" s="593">
        <v>71.22</v>
      </c>
      <c r="OK172" s="593">
        <v>71.22</v>
      </c>
      <c r="OL172" s="593">
        <v>161.29</v>
      </c>
      <c r="OM172" s="593">
        <v>161.29</v>
      </c>
      <c r="ON172" s="593">
        <v>161.29</v>
      </c>
      <c r="OO172" s="593">
        <v>161.29</v>
      </c>
      <c r="OP172" s="593">
        <v>162.72</v>
      </c>
      <c r="OQ172" s="593">
        <v>162.72</v>
      </c>
      <c r="OR172" s="593">
        <v>192.34</v>
      </c>
      <c r="OS172" s="593">
        <v>192.34</v>
      </c>
      <c r="OV172" s="593">
        <v>33.46</v>
      </c>
      <c r="OW172" s="593">
        <v>33.46</v>
      </c>
      <c r="OX172" s="593">
        <v>27.44</v>
      </c>
      <c r="OY172" s="593">
        <v>27.44</v>
      </c>
      <c r="OZ172" s="593">
        <v>26.89</v>
      </c>
      <c r="PA172" s="593">
        <v>26.89</v>
      </c>
      <c r="PB172" s="593">
        <v>26.44</v>
      </c>
      <c r="PC172" s="593">
        <v>26.44</v>
      </c>
      <c r="PD172" s="593">
        <v>170.86</v>
      </c>
      <c r="PE172" s="593">
        <v>170.86</v>
      </c>
      <c r="PH172" s="593">
        <v>38.130000000000003</v>
      </c>
      <c r="PI172" s="593">
        <v>38.130000000000003</v>
      </c>
      <c r="PJ172" s="593">
        <v>31.99</v>
      </c>
      <c r="PK172" s="593">
        <v>31.99</v>
      </c>
      <c r="PL172" s="593">
        <v>31.99</v>
      </c>
      <c r="PM172" s="593">
        <v>30.8</v>
      </c>
      <c r="PN172" s="593">
        <v>30.8</v>
      </c>
      <c r="PO172" s="593">
        <v>31.19</v>
      </c>
      <c r="PP172" s="593">
        <v>182.44</v>
      </c>
      <c r="PQ172" s="593">
        <v>182.44</v>
      </c>
      <c r="PT172" s="593">
        <v>26.53</v>
      </c>
      <c r="PU172" s="593">
        <v>26.53</v>
      </c>
      <c r="PV172" s="593">
        <v>19.09</v>
      </c>
      <c r="PW172" s="593">
        <v>19.09</v>
      </c>
      <c r="PX172" s="593">
        <v>20</v>
      </c>
      <c r="PY172" s="593">
        <v>20</v>
      </c>
      <c r="PZ172" s="593">
        <v>20</v>
      </c>
      <c r="QA172" s="593">
        <v>20</v>
      </c>
      <c r="QB172" s="593">
        <v>20</v>
      </c>
      <c r="QC172" s="593">
        <v>20</v>
      </c>
      <c r="QD172" s="593">
        <v>20</v>
      </c>
      <c r="QE172" s="593">
        <v>20.29</v>
      </c>
      <c r="QF172" s="593">
        <v>7.69</v>
      </c>
      <c r="QG172" s="593">
        <v>7.69</v>
      </c>
      <c r="QH172" s="593">
        <v>5.46</v>
      </c>
      <c r="QI172" s="593">
        <v>5.46</v>
      </c>
      <c r="QJ172" s="593">
        <v>5.72</v>
      </c>
      <c r="QK172" s="593">
        <v>5.72</v>
      </c>
      <c r="QL172" s="593">
        <v>5.72</v>
      </c>
      <c r="QM172" s="593">
        <v>5.72</v>
      </c>
      <c r="QN172" s="593">
        <v>5.72</v>
      </c>
      <c r="QO172" s="593">
        <v>5.72</v>
      </c>
      <c r="QP172" s="593">
        <v>5.74</v>
      </c>
      <c r="QQ172" s="593">
        <v>5.74</v>
      </c>
      <c r="QR172" s="593">
        <v>9.0500000000000007</v>
      </c>
      <c r="QS172" s="593">
        <v>9.0500000000000007</v>
      </c>
      <c r="QT172" s="593">
        <v>6.41</v>
      </c>
      <c r="QU172" s="593">
        <v>6.41</v>
      </c>
      <c r="QV172" s="593">
        <v>6.71</v>
      </c>
      <c r="QW172" s="593">
        <v>6.71</v>
      </c>
      <c r="QX172" s="593">
        <v>6.71</v>
      </c>
      <c r="QY172" s="593">
        <v>6.71</v>
      </c>
      <c r="QZ172" s="593">
        <v>6.71</v>
      </c>
      <c r="RA172" s="593">
        <v>6.71</v>
      </c>
      <c r="RB172" s="593">
        <v>6.74</v>
      </c>
      <c r="RC172" s="593">
        <v>6.74</v>
      </c>
      <c r="RD172" s="593">
        <v>14.12</v>
      </c>
      <c r="RE172" s="593">
        <v>14.12</v>
      </c>
      <c r="RF172" s="593">
        <v>10.01</v>
      </c>
      <c r="RG172" s="593">
        <v>10.01</v>
      </c>
      <c r="RH172" s="593">
        <v>10.47</v>
      </c>
      <c r="RI172" s="593">
        <v>10.47</v>
      </c>
      <c r="RJ172" s="593">
        <v>10.47</v>
      </c>
      <c r="RK172" s="593">
        <v>10.47</v>
      </c>
      <c r="RL172" s="593">
        <v>10.47</v>
      </c>
      <c r="RM172" s="593">
        <v>10.47</v>
      </c>
      <c r="RN172" s="593">
        <v>10.52</v>
      </c>
      <c r="RO172" s="593">
        <v>10.67</v>
      </c>
      <c r="RP172" s="593">
        <v>37.299999999999997</v>
      </c>
      <c r="RQ172" s="593">
        <v>37.299999999999997</v>
      </c>
      <c r="RR172" s="593">
        <v>27.3</v>
      </c>
      <c r="RS172" s="593">
        <v>27.3</v>
      </c>
      <c r="RT172" s="593">
        <v>28.54</v>
      </c>
      <c r="RU172" s="593">
        <v>28.54</v>
      </c>
      <c r="RV172" s="593">
        <v>28.54</v>
      </c>
      <c r="RW172" s="593">
        <v>28.54</v>
      </c>
      <c r="RX172" s="593">
        <v>28.54</v>
      </c>
      <c r="RY172" s="593">
        <v>28.54</v>
      </c>
      <c r="RZ172" s="593">
        <v>28.53</v>
      </c>
      <c r="SA172" s="593">
        <v>28.53</v>
      </c>
      <c r="SB172" s="593">
        <v>19.649999999999999</v>
      </c>
      <c r="SC172" s="593">
        <v>19.649999999999999</v>
      </c>
      <c r="SD172" s="593">
        <v>14.05</v>
      </c>
      <c r="SE172" s="593">
        <v>14.05</v>
      </c>
      <c r="SF172" s="593">
        <v>14.72</v>
      </c>
      <c r="SG172" s="593">
        <v>14.72</v>
      </c>
      <c r="SH172" s="593">
        <v>14.72</v>
      </c>
      <c r="SI172" s="593">
        <v>14.72</v>
      </c>
      <c r="SJ172" s="593">
        <v>14.72</v>
      </c>
      <c r="SK172" s="593">
        <v>14.72</v>
      </c>
      <c r="SL172" s="593">
        <v>14.74</v>
      </c>
      <c r="SM172" s="593">
        <v>14.74</v>
      </c>
      <c r="SN172" s="593">
        <v>16.55</v>
      </c>
      <c r="SO172" s="593">
        <v>16.55</v>
      </c>
      <c r="SZ172" s="593">
        <v>18.14</v>
      </c>
      <c r="TA172" s="593">
        <v>18.14</v>
      </c>
      <c r="TX172" s="593">
        <v>11.53</v>
      </c>
      <c r="TY172" s="600">
        <v>11.53</v>
      </c>
    </row>
    <row r="173" spans="1:545" s="593" customFormat="1" x14ac:dyDescent="0.15">
      <c r="A173" s="602">
        <v>57</v>
      </c>
      <c r="B173" s="603">
        <v>42.32</v>
      </c>
      <c r="C173" s="603">
        <v>42.32</v>
      </c>
      <c r="D173" s="603">
        <v>42.57</v>
      </c>
      <c r="E173" s="603">
        <v>42.57</v>
      </c>
      <c r="F173" s="603">
        <v>161.05000000000001</v>
      </c>
      <c r="G173" s="603">
        <v>161.05000000000001</v>
      </c>
      <c r="H173" s="603">
        <v>151.36000000000001</v>
      </c>
      <c r="I173" s="603">
        <v>151.36000000000001</v>
      </c>
      <c r="J173" s="603">
        <v>158.33000000000001</v>
      </c>
      <c r="K173" s="603">
        <v>158.33000000000001</v>
      </c>
      <c r="L173" s="603"/>
      <c r="M173" s="603"/>
      <c r="N173" s="603"/>
      <c r="O173" s="603"/>
      <c r="P173" s="603"/>
      <c r="Q173" s="603"/>
      <c r="R173" s="603"/>
      <c r="S173" s="603"/>
      <c r="T173" s="603"/>
      <c r="U173" s="603"/>
      <c r="V173" s="603"/>
      <c r="W173" s="603"/>
      <c r="X173" s="603"/>
      <c r="Y173" s="603"/>
      <c r="Z173" s="603">
        <v>8.5299999999999994</v>
      </c>
      <c r="AA173" s="603"/>
      <c r="AB173" s="603"/>
      <c r="AC173" s="603"/>
      <c r="AD173" s="603"/>
      <c r="AE173" s="603"/>
      <c r="AF173" s="603"/>
      <c r="AG173" s="603"/>
      <c r="AH173" s="603"/>
      <c r="AI173" s="603"/>
      <c r="AJ173" s="603"/>
      <c r="AK173" s="603"/>
      <c r="AL173" s="603">
        <v>19.77</v>
      </c>
      <c r="AM173" s="603">
        <v>19.77</v>
      </c>
      <c r="AN173" s="603"/>
      <c r="AO173" s="603"/>
      <c r="AP173" s="603"/>
      <c r="AQ173" s="603"/>
      <c r="AR173" s="603"/>
      <c r="AS173" s="603"/>
      <c r="AT173" s="603"/>
      <c r="AU173" s="603"/>
      <c r="AV173" s="603"/>
      <c r="AW173" s="603"/>
      <c r="AX173" s="603">
        <v>22.47</v>
      </c>
      <c r="AY173" s="603">
        <v>22.47</v>
      </c>
      <c r="AZ173" s="603"/>
      <c r="BA173" s="603"/>
      <c r="BB173" s="603"/>
      <c r="BC173" s="603"/>
      <c r="BD173" s="603"/>
      <c r="BE173" s="603"/>
      <c r="BF173" s="603"/>
      <c r="BG173" s="603"/>
      <c r="BH173" s="603"/>
      <c r="BI173" s="603"/>
      <c r="BJ173" s="603">
        <v>12.14</v>
      </c>
      <c r="BK173" s="603"/>
      <c r="BL173" s="603"/>
      <c r="BM173" s="603"/>
      <c r="BN173" s="603"/>
      <c r="BO173" s="603"/>
      <c r="BP173" s="603"/>
      <c r="BQ173" s="603"/>
      <c r="BR173" s="603"/>
      <c r="BS173" s="603"/>
      <c r="BT173" s="603"/>
      <c r="BU173" s="603"/>
      <c r="BV173" s="603">
        <v>3.42</v>
      </c>
      <c r="BW173" s="603"/>
      <c r="BX173" s="603"/>
      <c r="BY173" s="603"/>
      <c r="BZ173" s="603"/>
      <c r="CA173" s="603"/>
      <c r="CB173" s="603"/>
      <c r="CC173" s="603"/>
      <c r="CD173" s="603"/>
      <c r="CE173" s="603"/>
      <c r="CF173" s="603"/>
      <c r="CG173" s="603"/>
      <c r="CH173" s="603">
        <v>10.81</v>
      </c>
      <c r="CI173" s="603">
        <v>10.81</v>
      </c>
      <c r="CJ173" s="603"/>
      <c r="CK173" s="603"/>
      <c r="CL173" s="603"/>
      <c r="CM173" s="603"/>
      <c r="CN173" s="603"/>
      <c r="CO173" s="603"/>
      <c r="CP173" s="603"/>
      <c r="CQ173" s="603"/>
      <c r="CR173" s="603"/>
      <c r="CS173" s="603"/>
      <c r="CT173" s="603"/>
      <c r="CU173" s="603"/>
      <c r="CV173" s="603"/>
      <c r="CW173" s="603"/>
      <c r="CX173" s="603"/>
      <c r="CY173" s="603"/>
      <c r="CZ173" s="603"/>
      <c r="DA173" s="603"/>
      <c r="DB173" s="603"/>
      <c r="DC173" s="603"/>
      <c r="DD173" s="603"/>
      <c r="DE173" s="603"/>
      <c r="DF173" s="603">
        <v>132.62</v>
      </c>
      <c r="DG173" s="603">
        <v>132.62</v>
      </c>
      <c r="DH173" s="603">
        <v>132.46</v>
      </c>
      <c r="DI173" s="603">
        <v>132.63</v>
      </c>
      <c r="DJ173" s="603">
        <v>236.83</v>
      </c>
      <c r="DK173" s="603">
        <v>236.38</v>
      </c>
      <c r="DL173" s="603">
        <v>228.17</v>
      </c>
      <c r="DM173" s="603">
        <v>228.17</v>
      </c>
      <c r="DN173" s="603">
        <v>236.38</v>
      </c>
      <c r="DO173" s="603">
        <v>236.38</v>
      </c>
      <c r="DP173" s="603">
        <v>228.17</v>
      </c>
      <c r="DQ173" s="603">
        <v>236.38</v>
      </c>
      <c r="DR173" s="603">
        <v>236.38</v>
      </c>
      <c r="DS173" s="603">
        <v>236.38</v>
      </c>
      <c r="DT173" s="603">
        <v>228.17</v>
      </c>
      <c r="DU173" s="603">
        <v>228.17</v>
      </c>
      <c r="DV173" s="603">
        <v>252</v>
      </c>
      <c r="DW173" s="603">
        <v>244.78</v>
      </c>
      <c r="DX173" s="603">
        <v>252</v>
      </c>
      <c r="DY173" s="603">
        <v>252</v>
      </c>
      <c r="DZ173" s="603">
        <v>244.78</v>
      </c>
      <c r="EA173" s="603">
        <v>244.78</v>
      </c>
      <c r="EB173" s="603">
        <v>245.48</v>
      </c>
      <c r="EC173" s="603">
        <v>245.48</v>
      </c>
      <c r="ED173" s="603">
        <v>70.06</v>
      </c>
      <c r="EE173" s="603">
        <v>67.5</v>
      </c>
      <c r="EF173" s="603">
        <v>67.5</v>
      </c>
      <c r="EG173" s="603">
        <v>67.599999999999994</v>
      </c>
      <c r="EH173" s="603">
        <v>68.12</v>
      </c>
      <c r="EI173" s="603">
        <v>68.12</v>
      </c>
      <c r="EJ173" s="603">
        <v>198.74</v>
      </c>
      <c r="EK173" s="603">
        <v>198.74</v>
      </c>
      <c r="EL173" s="603">
        <v>198.74</v>
      </c>
      <c r="EM173" s="603">
        <v>203.44</v>
      </c>
      <c r="EN173" s="603">
        <v>199.01</v>
      </c>
      <c r="EO173" s="603">
        <v>199.01</v>
      </c>
      <c r="EP173" s="603">
        <v>199.15</v>
      </c>
      <c r="EQ173" s="603">
        <v>199.15</v>
      </c>
      <c r="ER173" s="603">
        <v>60.67</v>
      </c>
      <c r="ES173" s="603">
        <v>61.03</v>
      </c>
      <c r="ET173" s="603">
        <v>60.6</v>
      </c>
      <c r="EU173" s="603">
        <v>60.6</v>
      </c>
      <c r="EV173" s="603">
        <v>60.6</v>
      </c>
      <c r="EW173" s="603">
        <v>60.6</v>
      </c>
      <c r="EX173" s="603">
        <v>60.6</v>
      </c>
      <c r="EY173" s="603">
        <v>53.14</v>
      </c>
      <c r="EZ173" s="603">
        <v>164.87</v>
      </c>
      <c r="FA173" s="603">
        <v>164.87</v>
      </c>
      <c r="FB173" s="603">
        <v>164.87</v>
      </c>
      <c r="FC173" s="603">
        <v>164.87</v>
      </c>
      <c r="FD173" s="603">
        <v>33.9</v>
      </c>
      <c r="FE173" s="603">
        <v>33.9</v>
      </c>
      <c r="FF173" s="603">
        <v>33.9</v>
      </c>
      <c r="FG173" s="603">
        <v>33.9</v>
      </c>
      <c r="FH173" s="603">
        <v>33.9</v>
      </c>
      <c r="FI173" s="603">
        <v>33.9</v>
      </c>
      <c r="FJ173" s="603">
        <v>28.63</v>
      </c>
      <c r="FK173" s="603">
        <v>28.63</v>
      </c>
      <c r="FL173" s="593">
        <v>28.64</v>
      </c>
      <c r="FM173" s="593">
        <v>28.64</v>
      </c>
      <c r="FN173" s="593">
        <v>29.33</v>
      </c>
      <c r="FO173" s="593">
        <v>29.33</v>
      </c>
      <c r="FP173" s="593">
        <v>42.46</v>
      </c>
      <c r="FQ173" s="593">
        <v>42.46</v>
      </c>
      <c r="FR173" s="593">
        <v>42.46</v>
      </c>
      <c r="FS173" s="593">
        <v>42.46</v>
      </c>
      <c r="FT173" s="593">
        <v>171.57</v>
      </c>
      <c r="FU173" s="593">
        <v>171.57</v>
      </c>
      <c r="FV173" s="593">
        <v>171.57</v>
      </c>
      <c r="FW173" s="593">
        <v>171.57</v>
      </c>
      <c r="FX173" s="593">
        <v>171.57</v>
      </c>
      <c r="FY173" s="593">
        <v>171.57</v>
      </c>
      <c r="FZ173" s="593">
        <v>171.57</v>
      </c>
      <c r="GA173" s="593">
        <v>171.57</v>
      </c>
      <c r="GB173" s="593">
        <v>86.54</v>
      </c>
      <c r="GC173" s="593">
        <v>86.54</v>
      </c>
      <c r="GD173" s="593">
        <v>21.37</v>
      </c>
      <c r="GE173" s="593">
        <v>21.65</v>
      </c>
      <c r="GF173" s="593">
        <v>25.17</v>
      </c>
      <c r="GG173" s="593">
        <v>25.17</v>
      </c>
      <c r="GH173" s="593">
        <v>21.54</v>
      </c>
      <c r="GI173" s="593">
        <v>21.54</v>
      </c>
      <c r="GJ173" s="593">
        <v>21.37</v>
      </c>
      <c r="GK173" s="593">
        <v>21.37</v>
      </c>
      <c r="GL173" s="593">
        <v>21.37</v>
      </c>
      <c r="GM173" s="593">
        <v>21.37</v>
      </c>
      <c r="GN173" s="593">
        <v>8.73</v>
      </c>
      <c r="GO173" s="593">
        <v>8.73</v>
      </c>
      <c r="GP173" s="593">
        <v>7.16</v>
      </c>
      <c r="GQ173" s="593">
        <v>6.96</v>
      </c>
      <c r="GZ173" s="593">
        <v>51.19</v>
      </c>
      <c r="HA173" s="593">
        <v>51.19</v>
      </c>
      <c r="HB173" s="593">
        <v>158.46</v>
      </c>
      <c r="HC173" s="593">
        <v>158.46</v>
      </c>
      <c r="HD173" s="593">
        <v>158.46</v>
      </c>
      <c r="HE173" s="593">
        <v>158.46</v>
      </c>
      <c r="HF173" s="593">
        <v>200.92</v>
      </c>
      <c r="HG173" s="593">
        <v>200.92</v>
      </c>
      <c r="HH173" s="593">
        <v>200.92</v>
      </c>
      <c r="HI173" s="593">
        <v>200.92</v>
      </c>
      <c r="HJ173" s="593">
        <v>200.92</v>
      </c>
      <c r="HK173" s="593">
        <v>200.92</v>
      </c>
      <c r="HL173" s="593">
        <v>251.88</v>
      </c>
      <c r="HM173" s="593">
        <v>251.88</v>
      </c>
      <c r="HN173" s="593">
        <v>222.67</v>
      </c>
      <c r="HO173" s="593">
        <v>222.67</v>
      </c>
      <c r="HP173" s="593">
        <v>222.67</v>
      </c>
      <c r="HQ173" s="593">
        <v>222.67</v>
      </c>
      <c r="HR173" s="593">
        <v>228.92</v>
      </c>
      <c r="HS173" s="593">
        <v>228.92</v>
      </c>
      <c r="HT173" s="593">
        <v>228.92</v>
      </c>
      <c r="HU173" s="593">
        <v>228.92</v>
      </c>
      <c r="HX173" s="593">
        <v>46.47</v>
      </c>
      <c r="HY173" s="593">
        <v>46.47</v>
      </c>
      <c r="HZ173" s="593">
        <v>151.38</v>
      </c>
      <c r="IA173" s="593">
        <v>151.38</v>
      </c>
      <c r="IB173" s="593">
        <v>153.41999999999999</v>
      </c>
      <c r="IC173" s="593">
        <v>153.41999999999999</v>
      </c>
      <c r="ID173" s="593">
        <v>197.61</v>
      </c>
      <c r="IE173" s="593">
        <v>197.61</v>
      </c>
      <c r="IJ173" s="593">
        <v>116.08</v>
      </c>
      <c r="IK173" s="593">
        <v>116.08</v>
      </c>
      <c r="IL173" s="593">
        <v>236.79</v>
      </c>
      <c r="IM173" s="593">
        <v>236.79</v>
      </c>
      <c r="IN173" s="593">
        <v>298.98</v>
      </c>
      <c r="IO173" s="593">
        <v>298.98</v>
      </c>
      <c r="IP173" s="593">
        <v>298.98</v>
      </c>
      <c r="IQ173" s="593">
        <v>298.98</v>
      </c>
      <c r="IV173" s="593">
        <v>116.08</v>
      </c>
      <c r="IW173" s="593">
        <v>116.08</v>
      </c>
      <c r="IX173" s="593">
        <v>236.79</v>
      </c>
      <c r="IY173" s="593">
        <v>236.79</v>
      </c>
      <c r="IZ173" s="593">
        <v>298.98</v>
      </c>
      <c r="JA173" s="593">
        <v>298.98</v>
      </c>
      <c r="JB173" s="593">
        <v>298.98</v>
      </c>
      <c r="JC173" s="593">
        <v>298.98</v>
      </c>
      <c r="JH173" s="593">
        <v>108.13</v>
      </c>
      <c r="JI173" s="593">
        <v>108.13</v>
      </c>
      <c r="JJ173" s="593">
        <v>228.57</v>
      </c>
      <c r="JK173" s="593">
        <v>228.57</v>
      </c>
      <c r="JL173" s="593">
        <v>228.57</v>
      </c>
      <c r="JM173" s="593">
        <v>228.57</v>
      </c>
      <c r="JN173" s="593">
        <v>289.04000000000002</v>
      </c>
      <c r="JO173" s="593">
        <v>289.04000000000002</v>
      </c>
      <c r="JP173" s="593">
        <v>289.04000000000002</v>
      </c>
      <c r="JQ173" s="593">
        <v>289.04000000000002</v>
      </c>
      <c r="JT173" s="593">
        <v>28.6</v>
      </c>
      <c r="JU173" s="593">
        <v>28.6</v>
      </c>
      <c r="JV173" s="593">
        <v>28.6</v>
      </c>
      <c r="JW173" s="593">
        <v>28.6</v>
      </c>
      <c r="JX173" s="593">
        <v>28.6</v>
      </c>
      <c r="JY173" s="593">
        <v>28.6</v>
      </c>
      <c r="KF173" s="593">
        <v>12.78</v>
      </c>
      <c r="KG173" s="593">
        <v>12.78</v>
      </c>
      <c r="KH173" s="593">
        <v>11.98</v>
      </c>
      <c r="KI173" s="593">
        <v>11.98</v>
      </c>
      <c r="KJ173" s="593">
        <v>11.98</v>
      </c>
      <c r="KK173" s="593">
        <v>11.98</v>
      </c>
      <c r="KR173" s="593">
        <v>29.69</v>
      </c>
      <c r="KS173" s="593">
        <v>29.69</v>
      </c>
      <c r="KT173" s="593">
        <v>29.69</v>
      </c>
      <c r="KU173" s="593">
        <v>29.69</v>
      </c>
      <c r="KV173" s="593">
        <v>150.74</v>
      </c>
      <c r="KW173" s="593">
        <v>150.74</v>
      </c>
      <c r="LD173" s="593">
        <v>13.83</v>
      </c>
      <c r="LE173" s="593">
        <v>13.83</v>
      </c>
      <c r="LF173" s="593">
        <v>13.83</v>
      </c>
      <c r="LG173" s="593">
        <v>13.83</v>
      </c>
      <c r="LH173" s="593">
        <v>2.2999999999999998</v>
      </c>
      <c r="LI173" s="593">
        <v>2.2999999999999998</v>
      </c>
      <c r="LP173" s="593">
        <v>14.07</v>
      </c>
      <c r="LQ173" s="593">
        <v>14.07</v>
      </c>
      <c r="LR173" s="593">
        <v>14.07</v>
      </c>
      <c r="LS173" s="593">
        <v>14.07</v>
      </c>
      <c r="LT173" s="593">
        <v>11</v>
      </c>
      <c r="LU173" s="593">
        <v>11</v>
      </c>
      <c r="MB173" s="593">
        <v>13.65</v>
      </c>
      <c r="MC173" s="593">
        <v>13.85</v>
      </c>
      <c r="MD173" s="593">
        <v>10.5</v>
      </c>
      <c r="ME173" s="593">
        <v>10.5</v>
      </c>
      <c r="MF173" s="593">
        <v>10.48</v>
      </c>
      <c r="MG173" s="593">
        <v>10.48</v>
      </c>
      <c r="MH173" s="593">
        <v>11.16</v>
      </c>
      <c r="MI173" s="593">
        <v>11.16</v>
      </c>
      <c r="MJ173" s="593">
        <v>10.54</v>
      </c>
      <c r="MK173" s="593">
        <v>10.54</v>
      </c>
      <c r="ML173" s="593">
        <v>10.84</v>
      </c>
      <c r="MM173" s="593">
        <v>10.79</v>
      </c>
      <c r="MN173" s="593">
        <v>32.19</v>
      </c>
      <c r="MO173" s="593">
        <v>32.19</v>
      </c>
      <c r="MP173" s="593">
        <v>26.14</v>
      </c>
      <c r="MQ173" s="593">
        <v>26.14</v>
      </c>
      <c r="MR173" s="593">
        <v>27.62</v>
      </c>
      <c r="MS173" s="593">
        <v>27.62</v>
      </c>
      <c r="MT173" s="593">
        <v>173.34</v>
      </c>
      <c r="MU173" s="593">
        <v>173.34</v>
      </c>
      <c r="MV173" s="593">
        <v>173.34</v>
      </c>
      <c r="MW173" s="593">
        <v>173.34</v>
      </c>
      <c r="MX173" s="593">
        <v>173.34</v>
      </c>
      <c r="MY173" s="593">
        <v>173.34</v>
      </c>
      <c r="MZ173" s="593">
        <v>52.19</v>
      </c>
      <c r="NA173" s="593">
        <v>52.19</v>
      </c>
      <c r="NB173" s="593">
        <v>219.89</v>
      </c>
      <c r="NC173" s="593">
        <v>219.89</v>
      </c>
      <c r="ND173" s="593">
        <v>214.83</v>
      </c>
      <c r="NE173" s="593">
        <v>214.83</v>
      </c>
      <c r="NF173" s="604">
        <f t="shared" si="16"/>
        <v>217.36</v>
      </c>
      <c r="NG173" s="604">
        <f t="shared" si="16"/>
        <v>217.36</v>
      </c>
      <c r="NH173" s="593">
        <v>218.99</v>
      </c>
      <c r="NI173" s="593">
        <v>218.99</v>
      </c>
      <c r="NL173" s="593">
        <v>44.85</v>
      </c>
      <c r="NM173" s="593">
        <v>44.85</v>
      </c>
      <c r="NN173" s="593">
        <v>184.86</v>
      </c>
      <c r="NO173" s="593">
        <v>184.86</v>
      </c>
      <c r="NP173" s="593">
        <v>184.86</v>
      </c>
      <c r="NQ173" s="593">
        <v>187.09</v>
      </c>
      <c r="NR173" s="593">
        <v>184.24</v>
      </c>
      <c r="NS173" s="593">
        <v>184.24</v>
      </c>
      <c r="NT173" s="593">
        <v>185.31</v>
      </c>
      <c r="NU173" s="593">
        <v>185.31</v>
      </c>
      <c r="NX173" s="593">
        <v>101.27</v>
      </c>
      <c r="NY173" s="593">
        <v>101.27</v>
      </c>
      <c r="NZ173" s="593">
        <v>200.58</v>
      </c>
      <c r="OA173" s="593">
        <v>200.58</v>
      </c>
      <c r="OB173" s="593">
        <v>200.58</v>
      </c>
      <c r="OC173" s="593">
        <v>200.58</v>
      </c>
      <c r="OD173" s="593">
        <v>201.24</v>
      </c>
      <c r="OE173" s="593">
        <v>201.24</v>
      </c>
      <c r="OJ173" s="593">
        <v>71.64</v>
      </c>
      <c r="OK173" s="593">
        <v>71.64</v>
      </c>
      <c r="OL173" s="593">
        <v>162.15</v>
      </c>
      <c r="OM173" s="593">
        <v>162.15</v>
      </c>
      <c r="ON173" s="593">
        <v>162.15</v>
      </c>
      <c r="OO173" s="593">
        <v>162.15</v>
      </c>
      <c r="OP173" s="593">
        <v>164.48</v>
      </c>
      <c r="OQ173" s="593">
        <v>164.48</v>
      </c>
      <c r="OR173" s="593">
        <v>193.85</v>
      </c>
      <c r="OS173" s="593">
        <v>193.85</v>
      </c>
      <c r="OV173" s="593">
        <v>33.659999999999997</v>
      </c>
      <c r="OW173" s="593">
        <v>33.659999999999997</v>
      </c>
      <c r="OX173" s="593">
        <v>27.69</v>
      </c>
      <c r="OY173" s="593">
        <v>27.69</v>
      </c>
      <c r="OZ173" s="593">
        <v>27.13</v>
      </c>
      <c r="PA173" s="593">
        <v>27.13</v>
      </c>
      <c r="PB173" s="593">
        <v>26.67</v>
      </c>
      <c r="PC173" s="593">
        <v>26.67</v>
      </c>
      <c r="PD173" s="593">
        <v>172.31</v>
      </c>
      <c r="PE173" s="593">
        <v>172.31</v>
      </c>
      <c r="PH173" s="593">
        <v>38.35</v>
      </c>
      <c r="PI173" s="593">
        <v>38.35</v>
      </c>
      <c r="PJ173" s="593">
        <v>32.25</v>
      </c>
      <c r="PK173" s="593">
        <v>32.25</v>
      </c>
      <c r="PL173" s="593">
        <v>32.25</v>
      </c>
      <c r="PM173" s="593">
        <v>31.06</v>
      </c>
      <c r="PN173" s="593">
        <v>31.06</v>
      </c>
      <c r="PO173" s="593">
        <v>31.44</v>
      </c>
      <c r="PP173" s="593">
        <v>183.88</v>
      </c>
      <c r="PQ173" s="593">
        <v>183.88</v>
      </c>
      <c r="PT173" s="593">
        <v>26.73</v>
      </c>
      <c r="PU173" s="593">
        <v>26.73</v>
      </c>
      <c r="PV173" s="593">
        <v>19.36</v>
      </c>
      <c r="PW173" s="593">
        <v>19.36</v>
      </c>
      <c r="PX173" s="593">
        <v>20.239999999999998</v>
      </c>
      <c r="PY173" s="593">
        <v>20.239999999999998</v>
      </c>
      <c r="PZ173" s="593">
        <v>20.239999999999998</v>
      </c>
      <c r="QA173" s="593">
        <v>20.239999999999998</v>
      </c>
      <c r="QB173" s="593">
        <v>20.239999999999998</v>
      </c>
      <c r="QC173" s="593">
        <v>20.239999999999998</v>
      </c>
      <c r="QD173" s="593">
        <v>20.260000000000002</v>
      </c>
      <c r="QE173" s="593">
        <v>20.54</v>
      </c>
      <c r="QF173" s="593">
        <v>7.76</v>
      </c>
      <c r="QG173" s="593">
        <v>7.76</v>
      </c>
      <c r="QH173" s="593">
        <v>5.55</v>
      </c>
      <c r="QI173" s="593">
        <v>5.55</v>
      </c>
      <c r="QJ173" s="593">
        <v>5.77</v>
      </c>
      <c r="QK173" s="593">
        <v>5.77</v>
      </c>
      <c r="QL173" s="593">
        <v>5.77</v>
      </c>
      <c r="QM173" s="593">
        <v>5.77</v>
      </c>
      <c r="QN173" s="593">
        <v>5.77</v>
      </c>
      <c r="QO173" s="593">
        <v>5.77</v>
      </c>
      <c r="QP173" s="593">
        <v>5.82</v>
      </c>
      <c r="QQ173" s="593">
        <v>5.82</v>
      </c>
      <c r="QR173" s="593">
        <v>9.1199999999999992</v>
      </c>
      <c r="QS173" s="593">
        <v>9.1199999999999992</v>
      </c>
      <c r="QT173" s="593">
        <v>6.51</v>
      </c>
      <c r="QU173" s="593">
        <v>6.51</v>
      </c>
      <c r="QV173" s="593">
        <v>6.77</v>
      </c>
      <c r="QW173" s="593">
        <v>6.77</v>
      </c>
      <c r="QX173" s="593">
        <v>6.77</v>
      </c>
      <c r="QY173" s="593">
        <v>6.77</v>
      </c>
      <c r="QZ173" s="593">
        <v>6.77</v>
      </c>
      <c r="RA173" s="593">
        <v>6.77</v>
      </c>
      <c r="RB173" s="593">
        <v>6.83</v>
      </c>
      <c r="RC173" s="593">
        <v>6.83</v>
      </c>
      <c r="RD173" s="593">
        <v>14.22</v>
      </c>
      <c r="RE173" s="593">
        <v>14.22</v>
      </c>
      <c r="RF173" s="593">
        <v>10.14</v>
      </c>
      <c r="RG173" s="593">
        <v>10.14</v>
      </c>
      <c r="RH173" s="593">
        <v>10.57</v>
      </c>
      <c r="RI173" s="593">
        <v>10.57</v>
      </c>
      <c r="RJ173" s="593">
        <v>10.57</v>
      </c>
      <c r="RK173" s="593">
        <v>10.57</v>
      </c>
      <c r="RL173" s="593">
        <v>10.57</v>
      </c>
      <c r="RM173" s="593">
        <v>10.57</v>
      </c>
      <c r="RN173" s="593">
        <v>10.64</v>
      </c>
      <c r="RO173" s="593">
        <v>10.79</v>
      </c>
      <c r="RP173" s="593">
        <v>37.53</v>
      </c>
      <c r="RQ173" s="593">
        <v>37.53</v>
      </c>
      <c r="RR173" s="593">
        <v>27.61</v>
      </c>
      <c r="RS173" s="593">
        <v>27.61</v>
      </c>
      <c r="RT173" s="593">
        <v>28.83</v>
      </c>
      <c r="RU173" s="593">
        <v>28.83</v>
      </c>
      <c r="RV173" s="593">
        <v>28.83</v>
      </c>
      <c r="RW173" s="593">
        <v>28.83</v>
      </c>
      <c r="RX173" s="593">
        <v>28.83</v>
      </c>
      <c r="RY173" s="593">
        <v>28.83</v>
      </c>
      <c r="RZ173" s="593">
        <v>28.82</v>
      </c>
      <c r="SA173" s="593">
        <v>28.82</v>
      </c>
      <c r="SB173" s="593">
        <v>19.809999999999999</v>
      </c>
      <c r="SC173" s="593">
        <v>19.809999999999999</v>
      </c>
      <c r="SD173" s="593">
        <v>14.26</v>
      </c>
      <c r="SE173" s="593">
        <v>14.26</v>
      </c>
      <c r="SF173" s="593">
        <v>14.88</v>
      </c>
      <c r="SG173" s="593">
        <v>14.88</v>
      </c>
      <c r="SH173" s="593">
        <v>14.88</v>
      </c>
      <c r="SI173" s="593">
        <v>14.88</v>
      </c>
      <c r="SJ173" s="593">
        <v>14.88</v>
      </c>
      <c r="SK173" s="593">
        <v>14.88</v>
      </c>
      <c r="SL173" s="593">
        <v>14.94</v>
      </c>
      <c r="SM173" s="593">
        <v>14.94</v>
      </c>
      <c r="SN173" s="593">
        <v>16.670000000000002</v>
      </c>
      <c r="SO173" s="593">
        <v>16.670000000000002</v>
      </c>
      <c r="SZ173" s="593">
        <v>18.29</v>
      </c>
      <c r="TA173" s="593">
        <v>18.29</v>
      </c>
      <c r="TX173" s="593">
        <v>11.62</v>
      </c>
      <c r="TY173" s="600">
        <v>11.62</v>
      </c>
    </row>
    <row r="174" spans="1:545" s="593" customFormat="1" x14ac:dyDescent="0.15">
      <c r="A174" s="602">
        <v>58</v>
      </c>
      <c r="B174" s="603">
        <v>42.54</v>
      </c>
      <c r="C174" s="603">
        <v>42.54</v>
      </c>
      <c r="D174" s="603">
        <v>42.79</v>
      </c>
      <c r="E174" s="603">
        <v>42.79</v>
      </c>
      <c r="F174" s="603">
        <v>162.41</v>
      </c>
      <c r="G174" s="603">
        <v>162.41</v>
      </c>
      <c r="H174" s="603">
        <v>152.44</v>
      </c>
      <c r="I174" s="603">
        <v>152.44</v>
      </c>
      <c r="J174" s="603">
        <v>159.27000000000001</v>
      </c>
      <c r="K174" s="603">
        <v>159.27000000000001</v>
      </c>
      <c r="L174" s="603"/>
      <c r="M174" s="603"/>
      <c r="N174" s="603"/>
      <c r="O174" s="603"/>
      <c r="P174" s="603"/>
      <c r="Q174" s="603"/>
      <c r="R174" s="603"/>
      <c r="S174" s="603"/>
      <c r="T174" s="603"/>
      <c r="U174" s="603"/>
      <c r="V174" s="603"/>
      <c r="W174" s="603"/>
      <c r="X174" s="603"/>
      <c r="Y174" s="603"/>
      <c r="Z174" s="603">
        <v>8.58</v>
      </c>
      <c r="AA174" s="603"/>
      <c r="AB174" s="603"/>
      <c r="AC174" s="603"/>
      <c r="AD174" s="603"/>
      <c r="AE174" s="603"/>
      <c r="AF174" s="603"/>
      <c r="AG174" s="603"/>
      <c r="AH174" s="603"/>
      <c r="AI174" s="603"/>
      <c r="AJ174" s="603"/>
      <c r="AK174" s="603"/>
      <c r="AL174" s="603">
        <v>19.899999999999999</v>
      </c>
      <c r="AM174" s="603">
        <v>19.899999999999999</v>
      </c>
      <c r="AN174" s="603"/>
      <c r="AO174" s="603"/>
      <c r="AP174" s="603"/>
      <c r="AQ174" s="603"/>
      <c r="AR174" s="603"/>
      <c r="AS174" s="603"/>
      <c r="AT174" s="603"/>
      <c r="AU174" s="603"/>
      <c r="AV174" s="603"/>
      <c r="AW174" s="603"/>
      <c r="AX174" s="603">
        <v>22.6</v>
      </c>
      <c r="AY174" s="603">
        <v>22.6</v>
      </c>
      <c r="AZ174" s="603"/>
      <c r="BA174" s="603"/>
      <c r="BB174" s="603"/>
      <c r="BC174" s="603"/>
      <c r="BD174" s="603"/>
      <c r="BE174" s="603"/>
      <c r="BF174" s="603"/>
      <c r="BG174" s="603"/>
      <c r="BH174" s="603"/>
      <c r="BI174" s="603"/>
      <c r="BJ174" s="603">
        <v>12.21</v>
      </c>
      <c r="BK174" s="603"/>
      <c r="BL174" s="603"/>
      <c r="BM174" s="603"/>
      <c r="BN174" s="603"/>
      <c r="BO174" s="603"/>
      <c r="BP174" s="603"/>
      <c r="BQ174" s="603"/>
      <c r="BR174" s="603"/>
      <c r="BS174" s="603"/>
      <c r="BT174" s="603"/>
      <c r="BU174" s="603"/>
      <c r="BV174" s="603">
        <v>3.46</v>
      </c>
      <c r="BW174" s="603"/>
      <c r="BX174" s="603"/>
      <c r="BY174" s="603"/>
      <c r="BZ174" s="603"/>
      <c r="CA174" s="603"/>
      <c r="CB174" s="603"/>
      <c r="CC174" s="603"/>
      <c r="CD174" s="603"/>
      <c r="CE174" s="603"/>
      <c r="CF174" s="603"/>
      <c r="CG174" s="603"/>
      <c r="CH174" s="603">
        <v>10.88</v>
      </c>
      <c r="CI174" s="603">
        <v>10.88</v>
      </c>
      <c r="CJ174" s="603"/>
      <c r="CK174" s="603"/>
      <c r="CL174" s="603"/>
      <c r="CM174" s="603"/>
      <c r="CN174" s="603"/>
      <c r="CO174" s="603"/>
      <c r="CP174" s="603"/>
      <c r="CQ174" s="603"/>
      <c r="CR174" s="603"/>
      <c r="CS174" s="603"/>
      <c r="CT174" s="603"/>
      <c r="CU174" s="603"/>
      <c r="CV174" s="603"/>
      <c r="CW174" s="603"/>
      <c r="CX174" s="603"/>
      <c r="CY174" s="603"/>
      <c r="CZ174" s="603"/>
      <c r="DA174" s="603"/>
      <c r="DB174" s="603"/>
      <c r="DC174" s="603"/>
      <c r="DD174" s="603"/>
      <c r="DE174" s="603"/>
      <c r="DF174" s="603">
        <v>133.44999999999999</v>
      </c>
      <c r="DG174" s="603">
        <v>133.44999999999999</v>
      </c>
      <c r="DH174" s="603">
        <v>133.27000000000001</v>
      </c>
      <c r="DI174" s="603">
        <v>133.46</v>
      </c>
      <c r="DJ174" s="603">
        <v>238.95000000000002</v>
      </c>
      <c r="DK174" s="603">
        <v>238.3</v>
      </c>
      <c r="DL174" s="603">
        <v>230.02</v>
      </c>
      <c r="DM174" s="603">
        <v>230.02</v>
      </c>
      <c r="DN174" s="603">
        <v>238.3</v>
      </c>
      <c r="DO174" s="603">
        <v>238.3</v>
      </c>
      <c r="DP174" s="603">
        <v>230.02</v>
      </c>
      <c r="DQ174" s="603">
        <v>238.3</v>
      </c>
      <c r="DR174" s="603">
        <v>238.3</v>
      </c>
      <c r="DS174" s="603">
        <v>238.3</v>
      </c>
      <c r="DT174" s="603">
        <v>230.02</v>
      </c>
      <c r="DU174" s="603">
        <v>230.02</v>
      </c>
      <c r="DV174" s="603">
        <v>253.76</v>
      </c>
      <c r="DW174" s="603">
        <v>246.48</v>
      </c>
      <c r="DX174" s="603">
        <v>253.76</v>
      </c>
      <c r="DY174" s="603">
        <v>253.76</v>
      </c>
      <c r="DZ174" s="603">
        <v>246.48</v>
      </c>
      <c r="EA174" s="603">
        <v>246.48</v>
      </c>
      <c r="EB174" s="603">
        <v>247.16</v>
      </c>
      <c r="EC174" s="603">
        <v>247.16</v>
      </c>
      <c r="ED174" s="603">
        <v>70.45</v>
      </c>
      <c r="EE174" s="603">
        <v>67.88</v>
      </c>
      <c r="EF174" s="603">
        <v>67.88</v>
      </c>
      <c r="EG174" s="603">
        <v>67.98</v>
      </c>
      <c r="EH174" s="603">
        <v>68.5</v>
      </c>
      <c r="EI174" s="603">
        <v>68.5</v>
      </c>
      <c r="EJ174" s="603">
        <v>200.18</v>
      </c>
      <c r="EK174" s="603">
        <v>200.18</v>
      </c>
      <c r="EL174" s="603">
        <v>200.18</v>
      </c>
      <c r="EM174" s="603">
        <v>204.9</v>
      </c>
      <c r="EN174" s="603">
        <v>200.45</v>
      </c>
      <c r="EO174" s="603">
        <v>200.45</v>
      </c>
      <c r="EP174" s="603">
        <v>200.59</v>
      </c>
      <c r="EQ174" s="603">
        <v>200.59</v>
      </c>
      <c r="ER174" s="603">
        <v>61.05</v>
      </c>
      <c r="ES174" s="603">
        <v>61.39</v>
      </c>
      <c r="ET174" s="603">
        <v>60.94</v>
      </c>
      <c r="EU174" s="603">
        <v>60.94</v>
      </c>
      <c r="EV174" s="603">
        <v>60.94</v>
      </c>
      <c r="EW174" s="603">
        <v>60.94</v>
      </c>
      <c r="EX174" s="603">
        <v>60.94</v>
      </c>
      <c r="EY174" s="603">
        <v>53.59</v>
      </c>
      <c r="EZ174" s="603">
        <v>166.29</v>
      </c>
      <c r="FA174" s="603">
        <v>166.29</v>
      </c>
      <c r="FB174" s="603">
        <v>166.29</v>
      </c>
      <c r="FC174" s="603">
        <v>166.29</v>
      </c>
      <c r="FD174" s="603">
        <v>34.119999999999997</v>
      </c>
      <c r="FE174" s="603">
        <v>34.119999999999997</v>
      </c>
      <c r="FF174" s="603">
        <v>34.119999999999997</v>
      </c>
      <c r="FG174" s="603">
        <v>34.119999999999997</v>
      </c>
      <c r="FH174" s="603">
        <v>34.119999999999997</v>
      </c>
      <c r="FI174" s="603">
        <v>34.119999999999997</v>
      </c>
      <c r="FJ174" s="603">
        <v>28.92</v>
      </c>
      <c r="FK174" s="603">
        <v>28.92</v>
      </c>
      <c r="FL174" s="593">
        <v>28.92</v>
      </c>
      <c r="FM174" s="593">
        <v>28.92</v>
      </c>
      <c r="FN174" s="593">
        <v>29.6</v>
      </c>
      <c r="FO174" s="593">
        <v>29.6</v>
      </c>
      <c r="FP174" s="593">
        <v>42.67</v>
      </c>
      <c r="FQ174" s="593">
        <v>42.67</v>
      </c>
      <c r="FR174" s="593">
        <v>42.67</v>
      </c>
      <c r="FS174" s="593">
        <v>42.67</v>
      </c>
      <c r="FT174" s="593">
        <v>173.01</v>
      </c>
      <c r="FU174" s="593">
        <v>173.01</v>
      </c>
      <c r="FV174" s="593">
        <v>173.01</v>
      </c>
      <c r="FW174" s="593">
        <v>173.01</v>
      </c>
      <c r="FX174" s="593">
        <v>173.01</v>
      </c>
      <c r="FY174" s="593">
        <v>173.01</v>
      </c>
      <c r="FZ174" s="593">
        <v>173.01</v>
      </c>
      <c r="GA174" s="593">
        <v>173.01</v>
      </c>
      <c r="GB174" s="593">
        <v>87.31</v>
      </c>
      <c r="GC174" s="593">
        <v>87.31</v>
      </c>
      <c r="GD174" s="593">
        <v>21.56</v>
      </c>
      <c r="GE174" s="593">
        <v>21.83</v>
      </c>
      <c r="GF174" s="593">
        <v>25.34</v>
      </c>
      <c r="GG174" s="593">
        <v>25.34</v>
      </c>
      <c r="GH174" s="593">
        <v>21.77</v>
      </c>
      <c r="GI174" s="593">
        <v>21.77</v>
      </c>
      <c r="GJ174" s="593">
        <v>21.6</v>
      </c>
      <c r="GK174" s="593">
        <v>21.6</v>
      </c>
      <c r="GL174" s="593">
        <v>21.6</v>
      </c>
      <c r="GM174" s="593">
        <v>21.6</v>
      </c>
      <c r="GN174" s="593">
        <v>8.7799999999999994</v>
      </c>
      <c r="GO174" s="593">
        <v>8.7799999999999994</v>
      </c>
      <c r="GP174" s="593">
        <v>7.22</v>
      </c>
      <c r="GQ174" s="593">
        <v>7.02</v>
      </c>
      <c r="GZ174" s="593">
        <v>51.5</v>
      </c>
      <c r="HA174" s="593">
        <v>51.5</v>
      </c>
      <c r="HB174" s="593">
        <v>159.57</v>
      </c>
      <c r="HC174" s="593">
        <v>159.57</v>
      </c>
      <c r="HD174" s="593">
        <v>159.57</v>
      </c>
      <c r="HE174" s="593">
        <v>159.57</v>
      </c>
      <c r="HF174" s="593">
        <v>202.61</v>
      </c>
      <c r="HG174" s="593">
        <v>202.61</v>
      </c>
      <c r="HH174" s="593">
        <v>202.61</v>
      </c>
      <c r="HI174" s="593">
        <v>202.61</v>
      </c>
      <c r="HJ174" s="593">
        <v>202.61</v>
      </c>
      <c r="HK174" s="593">
        <v>202.61</v>
      </c>
      <c r="HL174" s="593">
        <v>254.05</v>
      </c>
      <c r="HM174" s="593">
        <v>254.05</v>
      </c>
      <c r="HN174" s="593">
        <v>224.7</v>
      </c>
      <c r="HO174" s="593">
        <v>224.7</v>
      </c>
      <c r="HP174" s="593">
        <v>224.7</v>
      </c>
      <c r="HQ174" s="593">
        <v>224.7</v>
      </c>
      <c r="HR174" s="593">
        <v>230.87</v>
      </c>
      <c r="HS174" s="593">
        <v>230.87</v>
      </c>
      <c r="HT174" s="593">
        <v>230.87</v>
      </c>
      <c r="HU174" s="593">
        <v>230.87</v>
      </c>
      <c r="HX174" s="593">
        <v>46.7</v>
      </c>
      <c r="HY174" s="593">
        <v>46.7</v>
      </c>
      <c r="HZ174" s="593">
        <v>152.27000000000001</v>
      </c>
      <c r="IA174" s="593">
        <v>152.27000000000001</v>
      </c>
      <c r="IB174" s="593">
        <v>154.34</v>
      </c>
      <c r="IC174" s="593">
        <v>154.34</v>
      </c>
      <c r="ID174" s="593">
        <v>199</v>
      </c>
      <c r="IE174" s="593">
        <v>199</v>
      </c>
      <c r="IJ174" s="593">
        <v>116.63</v>
      </c>
      <c r="IK174" s="593">
        <v>116.63</v>
      </c>
      <c r="IL174" s="593">
        <v>237.88</v>
      </c>
      <c r="IM174" s="593">
        <v>237.88</v>
      </c>
      <c r="IN174" s="593">
        <v>300.73</v>
      </c>
      <c r="IO174" s="593">
        <v>300.73</v>
      </c>
      <c r="IP174" s="593">
        <v>300.73</v>
      </c>
      <c r="IQ174" s="593">
        <v>300.73</v>
      </c>
      <c r="IV174" s="593">
        <v>116.63</v>
      </c>
      <c r="IW174" s="593">
        <v>116.63</v>
      </c>
      <c r="IX174" s="593">
        <v>237.88</v>
      </c>
      <c r="IY174" s="593">
        <v>237.88</v>
      </c>
      <c r="IZ174" s="593">
        <v>300.73</v>
      </c>
      <c r="JA174" s="593">
        <v>300.73</v>
      </c>
      <c r="JB174" s="593">
        <v>300.73</v>
      </c>
      <c r="JC174" s="593">
        <v>300.73</v>
      </c>
      <c r="JH174" s="593">
        <v>108.76</v>
      </c>
      <c r="JI174" s="593">
        <v>108.76</v>
      </c>
      <c r="JJ174" s="593">
        <v>229.71</v>
      </c>
      <c r="JK174" s="593">
        <v>229.71</v>
      </c>
      <c r="JL174" s="593">
        <v>229.71</v>
      </c>
      <c r="JM174" s="593">
        <v>229.71</v>
      </c>
      <c r="JN174" s="593">
        <v>290.86</v>
      </c>
      <c r="JO174" s="593">
        <v>290.86</v>
      </c>
      <c r="JP174" s="593">
        <v>290.86</v>
      </c>
      <c r="JQ174" s="593">
        <v>290.86</v>
      </c>
      <c r="JT174" s="593">
        <v>28.78</v>
      </c>
      <c r="JU174" s="593">
        <v>28.78</v>
      </c>
      <c r="JV174" s="593">
        <v>28.78</v>
      </c>
      <c r="JW174" s="593">
        <v>28.78</v>
      </c>
      <c r="JX174" s="593">
        <v>28.78</v>
      </c>
      <c r="JY174" s="593">
        <v>28.78</v>
      </c>
      <c r="KF174" s="593">
        <v>12.85</v>
      </c>
      <c r="KG174" s="593">
        <v>12.85</v>
      </c>
      <c r="KH174" s="593">
        <v>12.06</v>
      </c>
      <c r="KI174" s="593">
        <v>12.06</v>
      </c>
      <c r="KJ174" s="593">
        <v>12.06</v>
      </c>
      <c r="KK174" s="593">
        <v>12.06</v>
      </c>
      <c r="KR174" s="593">
        <v>29.89</v>
      </c>
      <c r="KS174" s="593">
        <v>29.89</v>
      </c>
      <c r="KT174" s="593">
        <v>29.89</v>
      </c>
      <c r="KU174" s="593">
        <v>29.89</v>
      </c>
      <c r="KV174" s="593">
        <v>151.99</v>
      </c>
      <c r="KW174" s="593">
        <v>151.99</v>
      </c>
      <c r="LD174" s="593">
        <v>13.94</v>
      </c>
      <c r="LE174" s="593">
        <v>13.94</v>
      </c>
      <c r="LF174" s="593">
        <v>13.94</v>
      </c>
      <c r="LG174" s="593">
        <v>13.94</v>
      </c>
      <c r="LH174" s="593">
        <v>2.3199999999999998</v>
      </c>
      <c r="LI174" s="593">
        <v>2.3199999999999998</v>
      </c>
      <c r="LP174" s="593">
        <v>14.14</v>
      </c>
      <c r="LQ174" s="593">
        <v>14.14</v>
      </c>
      <c r="LR174" s="593">
        <v>14.14</v>
      </c>
      <c r="LS174" s="593">
        <v>14.14</v>
      </c>
      <c r="LT174" s="593">
        <v>11.09</v>
      </c>
      <c r="LU174" s="593">
        <v>11.09</v>
      </c>
      <c r="MB174" s="593">
        <v>13.72</v>
      </c>
      <c r="MC174" s="593">
        <v>13.92</v>
      </c>
      <c r="MD174" s="593">
        <v>10.6</v>
      </c>
      <c r="ME174" s="593">
        <v>10.6</v>
      </c>
      <c r="MF174" s="593">
        <v>10.58</v>
      </c>
      <c r="MG174" s="593">
        <v>10.58</v>
      </c>
      <c r="MH174" s="593">
        <v>11.26</v>
      </c>
      <c r="MI174" s="593">
        <v>11.26</v>
      </c>
      <c r="MJ174" s="593">
        <v>10.63</v>
      </c>
      <c r="MK174" s="593">
        <v>10.63</v>
      </c>
      <c r="ML174" s="593">
        <v>10.94</v>
      </c>
      <c r="MM174" s="593">
        <v>10.88</v>
      </c>
      <c r="MN174" s="593">
        <v>32.369999999999997</v>
      </c>
      <c r="MO174" s="593">
        <v>32.369999999999997</v>
      </c>
      <c r="MP174" s="593">
        <v>26.37</v>
      </c>
      <c r="MQ174" s="593">
        <v>26.37</v>
      </c>
      <c r="MR174" s="593">
        <v>27.83</v>
      </c>
      <c r="MS174" s="593">
        <v>27.83</v>
      </c>
      <c r="MT174" s="593">
        <v>174.77</v>
      </c>
      <c r="MU174" s="593">
        <v>174.77</v>
      </c>
      <c r="MV174" s="593">
        <v>174.77</v>
      </c>
      <c r="MW174" s="593">
        <v>174.77</v>
      </c>
      <c r="MX174" s="593">
        <v>174.77</v>
      </c>
      <c r="MY174" s="593">
        <v>174.77</v>
      </c>
      <c r="MZ174" s="593">
        <v>52.48</v>
      </c>
      <c r="NA174" s="593">
        <v>52.48</v>
      </c>
      <c r="NB174" s="593">
        <v>221.63</v>
      </c>
      <c r="NC174" s="593">
        <v>221.63</v>
      </c>
      <c r="ND174" s="593">
        <v>216.55</v>
      </c>
      <c r="NE174" s="593">
        <v>216.55</v>
      </c>
      <c r="NF174" s="604">
        <f t="shared" si="16"/>
        <v>219.09</v>
      </c>
      <c r="NG174" s="604">
        <f t="shared" si="16"/>
        <v>219.09</v>
      </c>
      <c r="NH174" s="593">
        <v>220.66</v>
      </c>
      <c r="NI174" s="593">
        <v>220.66</v>
      </c>
      <c r="NL174" s="593">
        <v>45.1</v>
      </c>
      <c r="NM174" s="593">
        <v>45.1</v>
      </c>
      <c r="NN174" s="593">
        <v>186.36</v>
      </c>
      <c r="NO174" s="593">
        <v>186.36</v>
      </c>
      <c r="NP174" s="593">
        <v>186.36</v>
      </c>
      <c r="NQ174" s="593">
        <v>188.53</v>
      </c>
      <c r="NR174" s="593">
        <v>185.74</v>
      </c>
      <c r="NS174" s="593">
        <v>185.74</v>
      </c>
      <c r="NT174" s="593">
        <v>186.79</v>
      </c>
      <c r="NU174" s="593">
        <v>186.79</v>
      </c>
      <c r="NX174" s="593">
        <v>101.85</v>
      </c>
      <c r="NY174" s="593">
        <v>101.85</v>
      </c>
      <c r="NZ174" s="593">
        <v>201.91</v>
      </c>
      <c r="OA174" s="593">
        <v>201.91</v>
      </c>
      <c r="OB174" s="593">
        <v>201.91</v>
      </c>
      <c r="OC174" s="593">
        <v>201.91</v>
      </c>
      <c r="OD174" s="593">
        <v>202.55</v>
      </c>
      <c r="OE174" s="593">
        <v>202.55</v>
      </c>
      <c r="OJ174" s="593">
        <v>72.040000000000006</v>
      </c>
      <c r="OK174" s="593">
        <v>72.040000000000006</v>
      </c>
      <c r="OL174" s="593">
        <v>162.97999999999999</v>
      </c>
      <c r="OM174" s="593">
        <v>162.97999999999999</v>
      </c>
      <c r="ON174" s="593">
        <v>162.97999999999999</v>
      </c>
      <c r="OO174" s="593">
        <v>162.97999999999999</v>
      </c>
      <c r="OP174" s="593">
        <v>166.21</v>
      </c>
      <c r="OQ174" s="593">
        <v>166.21</v>
      </c>
      <c r="OR174" s="593">
        <v>195.31</v>
      </c>
      <c r="OS174" s="593">
        <v>195.31</v>
      </c>
      <c r="OV174" s="593">
        <v>33.85</v>
      </c>
      <c r="OW174" s="593">
        <v>33.85</v>
      </c>
      <c r="OX174" s="593">
        <v>27.92</v>
      </c>
      <c r="OY174" s="593">
        <v>27.92</v>
      </c>
      <c r="OZ174" s="593">
        <v>27.36</v>
      </c>
      <c r="PA174" s="593">
        <v>27.36</v>
      </c>
      <c r="PB174" s="593">
        <v>26.9</v>
      </c>
      <c r="PC174" s="593">
        <v>26.9</v>
      </c>
      <c r="PD174" s="593">
        <v>173.73</v>
      </c>
      <c r="PE174" s="593">
        <v>173.73</v>
      </c>
      <c r="PH174" s="593">
        <v>38.57</v>
      </c>
      <c r="PI174" s="593">
        <v>38.57</v>
      </c>
      <c r="PJ174" s="593">
        <v>32.590000000000003</v>
      </c>
      <c r="PK174" s="593">
        <v>32.590000000000003</v>
      </c>
      <c r="PL174" s="593">
        <v>32.590000000000003</v>
      </c>
      <c r="PM174" s="593">
        <v>31.39</v>
      </c>
      <c r="PN174" s="593">
        <v>31.39</v>
      </c>
      <c r="PO174" s="593">
        <v>31.76</v>
      </c>
      <c r="PP174" s="593">
        <v>185.74</v>
      </c>
      <c r="PQ174" s="593">
        <v>185.74</v>
      </c>
      <c r="PT174" s="593">
        <v>26.92</v>
      </c>
      <c r="PU174" s="593">
        <v>26.92</v>
      </c>
      <c r="PV174" s="593">
        <v>19.61</v>
      </c>
      <c r="PW174" s="593">
        <v>19.61</v>
      </c>
      <c r="PX174" s="593">
        <v>20.45</v>
      </c>
      <c r="PY174" s="593">
        <v>20.45</v>
      </c>
      <c r="PZ174" s="593">
        <v>20.45</v>
      </c>
      <c r="QA174" s="593">
        <v>20.45</v>
      </c>
      <c r="QB174" s="593">
        <v>20.45</v>
      </c>
      <c r="QC174" s="593">
        <v>20.45</v>
      </c>
      <c r="QD174" s="593">
        <v>20.5</v>
      </c>
      <c r="QE174" s="593">
        <v>20.78</v>
      </c>
      <c r="QF174" s="593">
        <v>7.8</v>
      </c>
      <c r="QG174" s="593">
        <v>7.8</v>
      </c>
      <c r="QH174" s="593">
        <v>5.61</v>
      </c>
      <c r="QI174" s="593">
        <v>5.61</v>
      </c>
      <c r="QJ174" s="593">
        <v>5.83</v>
      </c>
      <c r="QK174" s="593">
        <v>5.83</v>
      </c>
      <c r="QL174" s="593">
        <v>5.83</v>
      </c>
      <c r="QM174" s="593">
        <v>5.83</v>
      </c>
      <c r="QN174" s="593">
        <v>5.83</v>
      </c>
      <c r="QO174" s="593">
        <v>5.83</v>
      </c>
      <c r="QP174" s="593">
        <v>5.88</v>
      </c>
      <c r="QQ174" s="593">
        <v>5.88</v>
      </c>
      <c r="QR174" s="593">
        <v>9.17</v>
      </c>
      <c r="QS174" s="593">
        <v>9.17</v>
      </c>
      <c r="QT174" s="593">
        <v>6.58</v>
      </c>
      <c r="QU174" s="593">
        <v>6.58</v>
      </c>
      <c r="QV174" s="593">
        <v>6.84</v>
      </c>
      <c r="QW174" s="593">
        <v>6.84</v>
      </c>
      <c r="QX174" s="593">
        <v>6.84</v>
      </c>
      <c r="QY174" s="593">
        <v>6.84</v>
      </c>
      <c r="QZ174" s="593">
        <v>6.84</v>
      </c>
      <c r="RA174" s="593">
        <v>6.84</v>
      </c>
      <c r="RB174" s="593">
        <v>6.9</v>
      </c>
      <c r="RC174" s="593">
        <v>6.9</v>
      </c>
      <c r="RD174" s="593">
        <v>14.3</v>
      </c>
      <c r="RE174" s="593">
        <v>14.3</v>
      </c>
      <c r="RF174" s="593">
        <v>10.24</v>
      </c>
      <c r="RG174" s="593">
        <v>10.24</v>
      </c>
      <c r="RH174" s="593">
        <v>10.71</v>
      </c>
      <c r="RI174" s="593">
        <v>10.71</v>
      </c>
      <c r="RJ174" s="593">
        <v>10.71</v>
      </c>
      <c r="RK174" s="593">
        <v>10.71</v>
      </c>
      <c r="RL174" s="593">
        <v>10.71</v>
      </c>
      <c r="RM174" s="593">
        <v>10.71</v>
      </c>
      <c r="RN174" s="593">
        <v>10.75</v>
      </c>
      <c r="RO174" s="593">
        <v>10.9</v>
      </c>
      <c r="RP174" s="593">
        <v>37.76</v>
      </c>
      <c r="RQ174" s="593">
        <v>37.76</v>
      </c>
      <c r="RR174" s="593">
        <v>27.91</v>
      </c>
      <c r="RS174" s="593">
        <v>27.91</v>
      </c>
      <c r="RT174" s="593">
        <v>29.09</v>
      </c>
      <c r="RU174" s="593">
        <v>29.09</v>
      </c>
      <c r="RV174" s="593">
        <v>29.09</v>
      </c>
      <c r="RW174" s="593">
        <v>29.09</v>
      </c>
      <c r="RX174" s="593">
        <v>29.09</v>
      </c>
      <c r="RY174" s="593">
        <v>29.09</v>
      </c>
      <c r="RZ174" s="593">
        <v>29.11</v>
      </c>
      <c r="SA174" s="593">
        <v>29.11</v>
      </c>
      <c r="SB174" s="593">
        <v>19.93</v>
      </c>
      <c r="SC174" s="593">
        <v>19.93</v>
      </c>
      <c r="SD174" s="593">
        <v>14.42</v>
      </c>
      <c r="SE174" s="593">
        <v>14.42</v>
      </c>
      <c r="SF174" s="593">
        <v>15.02</v>
      </c>
      <c r="SG174" s="593">
        <v>15.02</v>
      </c>
      <c r="SH174" s="593">
        <v>15.02</v>
      </c>
      <c r="SI174" s="593">
        <v>15.02</v>
      </c>
      <c r="SJ174" s="593">
        <v>15.02</v>
      </c>
      <c r="SK174" s="593">
        <v>15.02</v>
      </c>
      <c r="SL174" s="593">
        <v>15.1</v>
      </c>
      <c r="SM174" s="593">
        <v>15.1</v>
      </c>
      <c r="SN174" s="593">
        <v>16.79</v>
      </c>
      <c r="SO174" s="593">
        <v>16.79</v>
      </c>
      <c r="SZ174" s="593">
        <v>18.41</v>
      </c>
      <c r="TA174" s="593">
        <v>18.41</v>
      </c>
      <c r="TX174" s="593">
        <v>11.69</v>
      </c>
      <c r="TY174" s="600">
        <v>11.69</v>
      </c>
    </row>
    <row r="175" spans="1:545" s="593" customFormat="1" x14ac:dyDescent="0.15">
      <c r="A175" s="602">
        <v>59</v>
      </c>
      <c r="B175" s="603">
        <v>42.83</v>
      </c>
      <c r="C175" s="603">
        <v>42.83</v>
      </c>
      <c r="D175" s="603">
        <v>43.06</v>
      </c>
      <c r="E175" s="603">
        <v>43.06</v>
      </c>
      <c r="F175" s="603">
        <v>163.33000000000001</v>
      </c>
      <c r="G175" s="603">
        <v>163.33000000000001</v>
      </c>
      <c r="H175" s="603">
        <v>153.79</v>
      </c>
      <c r="I175" s="603">
        <v>153.79</v>
      </c>
      <c r="J175" s="603">
        <v>160.44999999999999</v>
      </c>
      <c r="K175" s="603">
        <v>160.44999999999999</v>
      </c>
      <c r="L175" s="603"/>
      <c r="M175" s="603"/>
      <c r="N175" s="603"/>
      <c r="O175" s="603"/>
      <c r="P175" s="603"/>
      <c r="Q175" s="603"/>
      <c r="R175" s="603"/>
      <c r="S175" s="603"/>
      <c r="T175" s="603"/>
      <c r="U175" s="603"/>
      <c r="V175" s="603"/>
      <c r="W175" s="603"/>
      <c r="X175" s="603"/>
      <c r="Y175" s="603"/>
      <c r="Z175" s="603">
        <v>8.6199999999999992</v>
      </c>
      <c r="AA175" s="603"/>
      <c r="AB175" s="603"/>
      <c r="AC175" s="603"/>
      <c r="AD175" s="603"/>
      <c r="AE175" s="603"/>
      <c r="AF175" s="603"/>
      <c r="AG175" s="603"/>
      <c r="AH175" s="603"/>
      <c r="AI175" s="603"/>
      <c r="AJ175" s="603"/>
      <c r="AK175" s="603"/>
      <c r="AL175" s="603">
        <v>19.989999999999998</v>
      </c>
      <c r="AM175" s="603">
        <v>19.989999999999998</v>
      </c>
      <c r="AN175" s="603"/>
      <c r="AO175" s="603"/>
      <c r="AP175" s="603"/>
      <c r="AQ175" s="603"/>
      <c r="AR175" s="603"/>
      <c r="AS175" s="603"/>
      <c r="AT175" s="603"/>
      <c r="AU175" s="603"/>
      <c r="AV175" s="603"/>
      <c r="AW175" s="603"/>
      <c r="AX175" s="603">
        <v>22.71</v>
      </c>
      <c r="AY175" s="603">
        <v>22.71</v>
      </c>
      <c r="AZ175" s="603"/>
      <c r="BA175" s="603"/>
      <c r="BB175" s="603"/>
      <c r="BC175" s="603"/>
      <c r="BD175" s="603"/>
      <c r="BE175" s="603"/>
      <c r="BF175" s="603"/>
      <c r="BG175" s="603"/>
      <c r="BH175" s="603"/>
      <c r="BI175" s="603"/>
      <c r="BJ175" s="603">
        <v>12.26</v>
      </c>
      <c r="BK175" s="603"/>
      <c r="BL175" s="603"/>
      <c r="BM175" s="603"/>
      <c r="BN175" s="603"/>
      <c r="BO175" s="603"/>
      <c r="BP175" s="603"/>
      <c r="BQ175" s="603"/>
      <c r="BR175" s="603"/>
      <c r="BS175" s="603"/>
      <c r="BT175" s="603"/>
      <c r="BU175" s="603"/>
      <c r="BV175" s="603">
        <v>3.47</v>
      </c>
      <c r="BW175" s="603"/>
      <c r="BX175" s="603"/>
      <c r="BY175" s="603"/>
      <c r="BZ175" s="603"/>
      <c r="CA175" s="603"/>
      <c r="CB175" s="603"/>
      <c r="CC175" s="603"/>
      <c r="CD175" s="603"/>
      <c r="CE175" s="603"/>
      <c r="CF175" s="603"/>
      <c r="CG175" s="603"/>
      <c r="CH175" s="603">
        <v>10.93</v>
      </c>
      <c r="CI175" s="603">
        <v>10.93</v>
      </c>
      <c r="CJ175" s="603"/>
      <c r="CK175" s="603"/>
      <c r="CL175" s="603"/>
      <c r="CM175" s="603"/>
      <c r="CN175" s="603"/>
      <c r="CO175" s="603"/>
      <c r="CP175" s="603"/>
      <c r="CQ175" s="603"/>
      <c r="CR175" s="603"/>
      <c r="CS175" s="603"/>
      <c r="CT175" s="603"/>
      <c r="CU175" s="603"/>
      <c r="CV175" s="603"/>
      <c r="CW175" s="603"/>
      <c r="CX175" s="603"/>
      <c r="CY175" s="603"/>
      <c r="CZ175" s="603"/>
      <c r="DA175" s="603"/>
      <c r="DB175" s="603"/>
      <c r="DC175" s="603"/>
      <c r="DD175" s="603"/>
      <c r="DE175" s="603"/>
      <c r="DF175" s="603">
        <v>134.24</v>
      </c>
      <c r="DG175" s="603">
        <v>134.24</v>
      </c>
      <c r="DH175" s="603">
        <v>134.03</v>
      </c>
      <c r="DI175" s="603">
        <v>134.24</v>
      </c>
      <c r="DJ175" s="603">
        <v>240.95000000000002</v>
      </c>
      <c r="DK175" s="603">
        <v>240.16</v>
      </c>
      <c r="DL175" s="603">
        <v>231.82</v>
      </c>
      <c r="DM175" s="603">
        <v>231.82</v>
      </c>
      <c r="DN175" s="603">
        <v>240.16</v>
      </c>
      <c r="DO175" s="603">
        <v>240.16</v>
      </c>
      <c r="DP175" s="603">
        <v>231.82</v>
      </c>
      <c r="DQ175" s="603">
        <v>240.16</v>
      </c>
      <c r="DR175" s="603">
        <v>240.16</v>
      </c>
      <c r="DS175" s="603">
        <v>240.16</v>
      </c>
      <c r="DT175" s="603">
        <v>231.82</v>
      </c>
      <c r="DU175" s="603">
        <v>231.82</v>
      </c>
      <c r="DV175" s="603">
        <v>255.46</v>
      </c>
      <c r="DW175" s="603">
        <v>248.14</v>
      </c>
      <c r="DX175" s="603">
        <v>255.46</v>
      </c>
      <c r="DY175" s="603">
        <v>255.46</v>
      </c>
      <c r="DZ175" s="603">
        <v>248.14</v>
      </c>
      <c r="EA175" s="603">
        <v>248.14</v>
      </c>
      <c r="EB175" s="603">
        <v>248.8</v>
      </c>
      <c r="EC175" s="603">
        <v>248.8</v>
      </c>
      <c r="ED175" s="603">
        <v>70.83</v>
      </c>
      <c r="EE175" s="603">
        <v>68.25</v>
      </c>
      <c r="EF175" s="603">
        <v>68.25</v>
      </c>
      <c r="EG175" s="603">
        <v>68.41</v>
      </c>
      <c r="EH175" s="603">
        <v>68.900000000000006</v>
      </c>
      <c r="EI175" s="603">
        <v>68.900000000000006</v>
      </c>
      <c r="EJ175" s="603">
        <v>201.75</v>
      </c>
      <c r="EK175" s="603">
        <v>201.75</v>
      </c>
      <c r="EL175" s="603">
        <v>201.75</v>
      </c>
      <c r="EM175" s="603">
        <v>206.49</v>
      </c>
      <c r="EN175" s="603">
        <v>202.03</v>
      </c>
      <c r="EO175" s="603">
        <v>202.03</v>
      </c>
      <c r="EP175" s="603">
        <v>202.16</v>
      </c>
      <c r="EQ175" s="603">
        <v>202.16</v>
      </c>
      <c r="ER175" s="603">
        <v>61.37</v>
      </c>
      <c r="ES175" s="603">
        <v>61.7</v>
      </c>
      <c r="ET175" s="603">
        <v>61.26</v>
      </c>
      <c r="EU175" s="603">
        <v>61.26</v>
      </c>
      <c r="EV175" s="603">
        <v>61.26</v>
      </c>
      <c r="EW175" s="603">
        <v>61.26</v>
      </c>
      <c r="EX175" s="603">
        <v>61.26</v>
      </c>
      <c r="EY175" s="603">
        <v>53.98</v>
      </c>
      <c r="EZ175" s="603">
        <v>167.49</v>
      </c>
      <c r="FA175" s="603">
        <v>167.49</v>
      </c>
      <c r="FB175" s="603">
        <v>167.49</v>
      </c>
      <c r="FC175" s="603">
        <v>167.49</v>
      </c>
      <c r="FD175" s="603">
        <v>34.29</v>
      </c>
      <c r="FE175" s="603">
        <v>34.29</v>
      </c>
      <c r="FF175" s="603">
        <v>34.29</v>
      </c>
      <c r="FG175" s="603">
        <v>34.29</v>
      </c>
      <c r="FH175" s="603">
        <v>34.29</v>
      </c>
      <c r="FI175" s="603">
        <v>34.29</v>
      </c>
      <c r="FJ175" s="603">
        <v>29.13</v>
      </c>
      <c r="FK175" s="603">
        <v>29.13</v>
      </c>
      <c r="FL175" s="593">
        <v>29.13</v>
      </c>
      <c r="FM175" s="593">
        <v>29.13</v>
      </c>
      <c r="FN175" s="593">
        <v>29.79</v>
      </c>
      <c r="FO175" s="593">
        <v>29.79</v>
      </c>
      <c r="FP175" s="593">
        <v>42.93</v>
      </c>
      <c r="FQ175" s="593">
        <v>42.93</v>
      </c>
      <c r="FR175" s="593">
        <v>42.93</v>
      </c>
      <c r="FS175" s="593">
        <v>42.93</v>
      </c>
      <c r="FT175" s="593">
        <v>174.44</v>
      </c>
      <c r="FU175" s="593">
        <v>174.44</v>
      </c>
      <c r="FV175" s="593">
        <v>174.44</v>
      </c>
      <c r="FW175" s="593">
        <v>174.44</v>
      </c>
      <c r="FX175" s="593">
        <v>174.44</v>
      </c>
      <c r="FY175" s="593">
        <v>174.44</v>
      </c>
      <c r="FZ175" s="593">
        <v>174.44</v>
      </c>
      <c r="GA175" s="593">
        <v>174.44</v>
      </c>
      <c r="GB175" s="593">
        <v>87.81</v>
      </c>
      <c r="GC175" s="593">
        <v>87.81</v>
      </c>
      <c r="GD175" s="593">
        <v>21.74</v>
      </c>
      <c r="GE175" s="593">
        <v>22.01</v>
      </c>
      <c r="GF175" s="593">
        <v>25.46</v>
      </c>
      <c r="GG175" s="593">
        <v>25.46</v>
      </c>
      <c r="GH175" s="593">
        <v>21.91</v>
      </c>
      <c r="GI175" s="593">
        <v>21.91</v>
      </c>
      <c r="GJ175" s="593">
        <v>21.74</v>
      </c>
      <c r="GK175" s="593">
        <v>21.74</v>
      </c>
      <c r="GL175" s="593">
        <v>21.74</v>
      </c>
      <c r="GM175" s="593">
        <v>21.74</v>
      </c>
      <c r="GN175" s="593">
        <v>8.82</v>
      </c>
      <c r="GO175" s="593">
        <v>8.82</v>
      </c>
      <c r="GP175" s="593">
        <v>7.27</v>
      </c>
      <c r="GQ175" s="593">
        <v>7.07</v>
      </c>
      <c r="GZ175" s="593">
        <v>51.81</v>
      </c>
      <c r="HA175" s="593">
        <v>51.81</v>
      </c>
      <c r="HB175" s="593">
        <v>160.69999999999999</v>
      </c>
      <c r="HC175" s="593">
        <v>160.69999999999999</v>
      </c>
      <c r="HD175" s="593">
        <v>160.69999999999999</v>
      </c>
      <c r="HE175" s="593">
        <v>160.69999999999999</v>
      </c>
      <c r="HF175" s="593">
        <v>204.32</v>
      </c>
      <c r="HG175" s="593">
        <v>204.32</v>
      </c>
      <c r="HH175" s="593">
        <v>204.32</v>
      </c>
      <c r="HI175" s="593">
        <v>204.32</v>
      </c>
      <c r="HJ175" s="593">
        <v>204.32</v>
      </c>
      <c r="HK175" s="593">
        <v>204.32</v>
      </c>
      <c r="HL175" s="593">
        <v>255.99</v>
      </c>
      <c r="HM175" s="593">
        <v>255.99</v>
      </c>
      <c r="HN175" s="593">
        <v>226.52</v>
      </c>
      <c r="HO175" s="593">
        <v>226.52</v>
      </c>
      <c r="HP175" s="593">
        <v>226.52</v>
      </c>
      <c r="HQ175" s="593">
        <v>226.52</v>
      </c>
      <c r="HR175" s="593">
        <v>232.61</v>
      </c>
      <c r="HS175" s="593">
        <v>232.61</v>
      </c>
      <c r="HT175" s="593">
        <v>232.61</v>
      </c>
      <c r="HU175" s="593">
        <v>232.61</v>
      </c>
      <c r="HX175" s="593">
        <v>46.97</v>
      </c>
      <c r="HY175" s="593">
        <v>46.97</v>
      </c>
      <c r="HZ175" s="593">
        <v>153.28</v>
      </c>
      <c r="IA175" s="593">
        <v>153.28</v>
      </c>
      <c r="IB175" s="593">
        <v>155.38999999999999</v>
      </c>
      <c r="IC175" s="593">
        <v>155.38999999999999</v>
      </c>
      <c r="ID175" s="593">
        <v>200.59</v>
      </c>
      <c r="IE175" s="593">
        <v>200.59</v>
      </c>
      <c r="IJ175" s="593">
        <v>117.2</v>
      </c>
      <c r="IK175" s="593">
        <v>117.2</v>
      </c>
      <c r="IL175" s="593">
        <v>238.76</v>
      </c>
      <c r="IM175" s="593">
        <v>238.76</v>
      </c>
      <c r="IN175" s="593">
        <v>302.14999999999998</v>
      </c>
      <c r="IO175" s="593">
        <v>302.14999999999998</v>
      </c>
      <c r="IP175" s="593">
        <v>302.14999999999998</v>
      </c>
      <c r="IQ175" s="593">
        <v>302.14999999999998</v>
      </c>
      <c r="IV175" s="593">
        <v>117.2</v>
      </c>
      <c r="IW175" s="593">
        <v>117.2</v>
      </c>
      <c r="IX175" s="593">
        <v>238.76</v>
      </c>
      <c r="IY175" s="593">
        <v>238.76</v>
      </c>
      <c r="IZ175" s="593">
        <v>302.14999999999998</v>
      </c>
      <c r="JA175" s="593">
        <v>302.14999999999998</v>
      </c>
      <c r="JB175" s="593">
        <v>302.14999999999998</v>
      </c>
      <c r="JC175" s="593">
        <v>302.14999999999998</v>
      </c>
      <c r="JH175" s="593">
        <v>109.38</v>
      </c>
      <c r="JI175" s="593">
        <v>109.38</v>
      </c>
      <c r="JJ175" s="593">
        <v>230.84</v>
      </c>
      <c r="JK175" s="593">
        <v>230.84</v>
      </c>
      <c r="JL175" s="593">
        <v>230.84</v>
      </c>
      <c r="JM175" s="593">
        <v>230.84</v>
      </c>
      <c r="JN175" s="593">
        <v>292.66000000000003</v>
      </c>
      <c r="JO175" s="593">
        <v>292.66000000000003</v>
      </c>
      <c r="JP175" s="593">
        <v>292.66000000000003</v>
      </c>
      <c r="JQ175" s="593">
        <v>292.66000000000003</v>
      </c>
      <c r="JT175" s="593">
        <v>28.94</v>
      </c>
      <c r="JU175" s="593">
        <v>28.94</v>
      </c>
      <c r="JV175" s="593">
        <v>28.94</v>
      </c>
      <c r="JW175" s="593">
        <v>28.94</v>
      </c>
      <c r="JX175" s="593">
        <v>28.94</v>
      </c>
      <c r="JY175" s="593">
        <v>28.94</v>
      </c>
      <c r="KF175" s="593">
        <v>12.9</v>
      </c>
      <c r="KG175" s="593">
        <v>12.9</v>
      </c>
      <c r="KH175" s="593">
        <v>12.14</v>
      </c>
      <c r="KI175" s="593">
        <v>12.14</v>
      </c>
      <c r="KJ175" s="593">
        <v>12.14</v>
      </c>
      <c r="KK175" s="593">
        <v>12.14</v>
      </c>
      <c r="KR175" s="593">
        <v>30.01</v>
      </c>
      <c r="KS175" s="593">
        <v>30.01</v>
      </c>
      <c r="KT175" s="593">
        <v>30.01</v>
      </c>
      <c r="KU175" s="593">
        <v>30.01</v>
      </c>
      <c r="KV175" s="593">
        <v>153.21</v>
      </c>
      <c r="KW175" s="593">
        <v>153.21</v>
      </c>
      <c r="LD175" s="593">
        <v>14.05</v>
      </c>
      <c r="LE175" s="593">
        <v>14.05</v>
      </c>
      <c r="LF175" s="593">
        <v>14.05</v>
      </c>
      <c r="LG175" s="593">
        <v>14.05</v>
      </c>
      <c r="LH175" s="593">
        <v>2.34</v>
      </c>
      <c r="LI175" s="593">
        <v>2.34</v>
      </c>
      <c r="LP175" s="593">
        <v>14.21</v>
      </c>
      <c r="LQ175" s="593">
        <v>14.21</v>
      </c>
      <c r="LR175" s="593">
        <v>14.21</v>
      </c>
      <c r="LS175" s="593">
        <v>14.21</v>
      </c>
      <c r="LT175" s="593">
        <v>11.19</v>
      </c>
      <c r="LU175" s="593">
        <v>11.19</v>
      </c>
      <c r="MB175" s="593">
        <v>13.8</v>
      </c>
      <c r="MC175" s="593">
        <v>13.99</v>
      </c>
      <c r="MD175" s="593">
        <v>10.69</v>
      </c>
      <c r="ME175" s="593">
        <v>10.69</v>
      </c>
      <c r="MF175" s="593">
        <v>10.68</v>
      </c>
      <c r="MG175" s="593">
        <v>10.68</v>
      </c>
      <c r="MH175" s="593">
        <v>11.35</v>
      </c>
      <c r="MI175" s="593">
        <v>11.35</v>
      </c>
      <c r="MJ175" s="593">
        <v>10.72</v>
      </c>
      <c r="MK175" s="593">
        <v>10.72</v>
      </c>
      <c r="ML175" s="593">
        <v>11.03</v>
      </c>
      <c r="MM175" s="593">
        <v>10.96</v>
      </c>
      <c r="MN175" s="593">
        <v>32.549999999999997</v>
      </c>
      <c r="MO175" s="593">
        <v>32.549999999999997</v>
      </c>
      <c r="MP175" s="593">
        <v>26.58</v>
      </c>
      <c r="MQ175" s="593">
        <v>26.58</v>
      </c>
      <c r="MR175" s="593">
        <v>28.04</v>
      </c>
      <c r="MS175" s="593">
        <v>28.04</v>
      </c>
      <c r="MT175" s="593">
        <v>176.17</v>
      </c>
      <c r="MU175" s="593">
        <v>176.17</v>
      </c>
      <c r="MV175" s="593">
        <v>176.17</v>
      </c>
      <c r="MW175" s="593">
        <v>176.17</v>
      </c>
      <c r="MX175" s="593">
        <v>176.17</v>
      </c>
      <c r="MY175" s="593">
        <v>176.17</v>
      </c>
      <c r="MZ175" s="593">
        <v>52.77</v>
      </c>
      <c r="NA175" s="593">
        <v>52.77</v>
      </c>
      <c r="NB175" s="593">
        <v>223.33</v>
      </c>
      <c r="NC175" s="593">
        <v>223.33</v>
      </c>
      <c r="ND175" s="593">
        <v>218.23</v>
      </c>
      <c r="NE175" s="593">
        <v>218.23</v>
      </c>
      <c r="NF175" s="604">
        <f t="shared" si="16"/>
        <v>220.78</v>
      </c>
      <c r="NG175" s="604">
        <f t="shared" si="16"/>
        <v>220.78</v>
      </c>
      <c r="NH175" s="593">
        <v>222.29</v>
      </c>
      <c r="NI175" s="593">
        <v>222.29</v>
      </c>
      <c r="NL175" s="593">
        <v>45.35</v>
      </c>
      <c r="NM175" s="593">
        <v>45.35</v>
      </c>
      <c r="NN175" s="593">
        <v>187.81</v>
      </c>
      <c r="NO175" s="593">
        <v>187.81</v>
      </c>
      <c r="NP175" s="593">
        <v>187.81</v>
      </c>
      <c r="NQ175" s="593">
        <v>189.93</v>
      </c>
      <c r="NR175" s="593">
        <v>187.21</v>
      </c>
      <c r="NS175" s="593">
        <v>187.21</v>
      </c>
      <c r="NT175" s="593">
        <v>188.24</v>
      </c>
      <c r="NU175" s="593">
        <v>188.24</v>
      </c>
      <c r="NX175" s="593">
        <v>102.42</v>
      </c>
      <c r="NY175" s="593">
        <v>102.42</v>
      </c>
      <c r="NZ175" s="593">
        <v>203.2</v>
      </c>
      <c r="OA175" s="593">
        <v>203.2</v>
      </c>
      <c r="OB175" s="593">
        <v>203.2</v>
      </c>
      <c r="OC175" s="593">
        <v>203.2</v>
      </c>
      <c r="OD175" s="593">
        <v>203.83</v>
      </c>
      <c r="OE175" s="593">
        <v>203.83</v>
      </c>
      <c r="OJ175" s="593">
        <v>72.44</v>
      </c>
      <c r="OK175" s="593">
        <v>72.44</v>
      </c>
      <c r="OL175" s="593">
        <v>163.79</v>
      </c>
      <c r="OM175" s="593">
        <v>163.79</v>
      </c>
      <c r="ON175" s="593">
        <v>163.79</v>
      </c>
      <c r="OO175" s="593">
        <v>163.79</v>
      </c>
      <c r="OP175" s="593">
        <v>167.89</v>
      </c>
      <c r="OQ175" s="593">
        <v>167.89</v>
      </c>
      <c r="OR175" s="593">
        <v>196.74</v>
      </c>
      <c r="OS175" s="593">
        <v>196.74</v>
      </c>
      <c r="OV175" s="593">
        <v>34.03</v>
      </c>
      <c r="OW175" s="593">
        <v>34.03</v>
      </c>
      <c r="OX175" s="593">
        <v>28.15</v>
      </c>
      <c r="OY175" s="593">
        <v>28.15</v>
      </c>
      <c r="OZ175" s="593">
        <v>27.59</v>
      </c>
      <c r="PA175" s="593">
        <v>27.59</v>
      </c>
      <c r="PB175" s="593">
        <v>27.13</v>
      </c>
      <c r="PC175" s="593">
        <v>27.13</v>
      </c>
      <c r="PD175" s="593">
        <v>175.11</v>
      </c>
      <c r="PE175" s="593">
        <v>175.11</v>
      </c>
      <c r="PH175" s="593">
        <v>38.78</v>
      </c>
      <c r="PI175" s="593">
        <v>38.78</v>
      </c>
      <c r="PJ175" s="593">
        <v>32.85</v>
      </c>
      <c r="PK175" s="593">
        <v>32.85</v>
      </c>
      <c r="PL175" s="593">
        <v>32.85</v>
      </c>
      <c r="PM175" s="593">
        <v>31.65</v>
      </c>
      <c r="PN175" s="593">
        <v>31.65</v>
      </c>
      <c r="PO175" s="593">
        <v>32.01</v>
      </c>
      <c r="PP175" s="593">
        <v>187.21</v>
      </c>
      <c r="PQ175" s="593">
        <v>187.21</v>
      </c>
      <c r="PT175" s="593">
        <v>27.08</v>
      </c>
      <c r="PU175" s="593">
        <v>27.08</v>
      </c>
      <c r="PV175" s="593">
        <v>19.82</v>
      </c>
      <c r="PW175" s="593">
        <v>19.82</v>
      </c>
      <c r="PX175" s="593">
        <v>20.64</v>
      </c>
      <c r="PY175" s="593">
        <v>20.64</v>
      </c>
      <c r="PZ175" s="593">
        <v>20.64</v>
      </c>
      <c r="QA175" s="593">
        <v>20.64</v>
      </c>
      <c r="QB175" s="593">
        <v>20.64</v>
      </c>
      <c r="QC175" s="593">
        <v>20.64</v>
      </c>
      <c r="QD175" s="593">
        <v>20.71</v>
      </c>
      <c r="QE175" s="593">
        <v>20.97</v>
      </c>
      <c r="QF175" s="593">
        <v>7.84</v>
      </c>
      <c r="QG175" s="593">
        <v>7.84</v>
      </c>
      <c r="QH175" s="593">
        <v>5.66</v>
      </c>
      <c r="QI175" s="593">
        <v>5.66</v>
      </c>
      <c r="QJ175" s="593">
        <v>5.88</v>
      </c>
      <c r="QK175" s="593">
        <v>5.88</v>
      </c>
      <c r="QL175" s="593">
        <v>5.88</v>
      </c>
      <c r="QM175" s="593">
        <v>5.88</v>
      </c>
      <c r="QN175" s="593">
        <v>5.88</v>
      </c>
      <c r="QO175" s="593">
        <v>5.88</v>
      </c>
      <c r="QP175" s="593">
        <v>5.93</v>
      </c>
      <c r="QQ175" s="593">
        <v>5.93</v>
      </c>
      <c r="QR175" s="593">
        <v>9.2200000000000006</v>
      </c>
      <c r="QS175" s="593">
        <v>9.2200000000000006</v>
      </c>
      <c r="QT175" s="593">
        <v>6.64</v>
      </c>
      <c r="QU175" s="593">
        <v>6.64</v>
      </c>
      <c r="QV175" s="593">
        <v>6.9</v>
      </c>
      <c r="QW175" s="593">
        <v>6.9</v>
      </c>
      <c r="QX175" s="593">
        <v>6.9</v>
      </c>
      <c r="QY175" s="593">
        <v>6.9</v>
      </c>
      <c r="QZ175" s="593">
        <v>6.9</v>
      </c>
      <c r="RA175" s="593">
        <v>6.9</v>
      </c>
      <c r="RB175" s="593">
        <v>6.96</v>
      </c>
      <c r="RC175" s="593">
        <v>6.96</v>
      </c>
      <c r="RD175" s="593">
        <v>14.4</v>
      </c>
      <c r="RE175" s="593">
        <v>14.4</v>
      </c>
      <c r="RF175" s="593">
        <v>10.38</v>
      </c>
      <c r="RG175" s="593">
        <v>10.38</v>
      </c>
      <c r="RH175" s="593">
        <v>10.82</v>
      </c>
      <c r="RI175" s="593">
        <v>10.82</v>
      </c>
      <c r="RJ175" s="593">
        <v>10.82</v>
      </c>
      <c r="RK175" s="593">
        <v>10.82</v>
      </c>
      <c r="RL175" s="593">
        <v>10.82</v>
      </c>
      <c r="RM175" s="593">
        <v>10.82</v>
      </c>
      <c r="RN175" s="593">
        <v>10.88</v>
      </c>
      <c r="RO175" s="593">
        <v>11.02</v>
      </c>
      <c r="RP175" s="593">
        <v>37.96</v>
      </c>
      <c r="RQ175" s="593">
        <v>37.96</v>
      </c>
      <c r="RR175" s="593">
        <v>28.17</v>
      </c>
      <c r="RS175" s="593">
        <v>28.17</v>
      </c>
      <c r="RT175" s="593">
        <v>29.3</v>
      </c>
      <c r="RU175" s="593">
        <v>29.3</v>
      </c>
      <c r="RV175" s="593">
        <v>29.3</v>
      </c>
      <c r="RW175" s="593">
        <v>29.3</v>
      </c>
      <c r="RX175" s="593">
        <v>29.3</v>
      </c>
      <c r="RY175" s="593">
        <v>29.3</v>
      </c>
      <c r="RZ175" s="593">
        <v>29.36</v>
      </c>
      <c r="SA175" s="593">
        <v>29.36</v>
      </c>
      <c r="SB175" s="593">
        <v>20.04</v>
      </c>
      <c r="SC175" s="593">
        <v>20.04</v>
      </c>
      <c r="SD175" s="593">
        <v>14.57</v>
      </c>
      <c r="SE175" s="593">
        <v>14.57</v>
      </c>
      <c r="SF175" s="593">
        <v>15.18</v>
      </c>
      <c r="SG175" s="593">
        <v>15.18</v>
      </c>
      <c r="SH175" s="593">
        <v>15.18</v>
      </c>
      <c r="SI175" s="593">
        <v>15.18</v>
      </c>
      <c r="SJ175" s="593">
        <v>15.18</v>
      </c>
      <c r="SK175" s="593">
        <v>15.18</v>
      </c>
      <c r="SL175" s="593">
        <v>15.24</v>
      </c>
      <c r="SM175" s="593">
        <v>15.24</v>
      </c>
      <c r="SN175" s="593">
        <v>16.88</v>
      </c>
      <c r="SO175" s="593">
        <v>16.88</v>
      </c>
      <c r="SZ175" s="593">
        <v>18.510000000000002</v>
      </c>
      <c r="TA175" s="593">
        <v>18.510000000000002</v>
      </c>
      <c r="TX175" s="593">
        <v>11.76</v>
      </c>
      <c r="TY175" s="600">
        <v>11.76</v>
      </c>
    </row>
    <row r="176" spans="1:545" s="593" customFormat="1" x14ac:dyDescent="0.15">
      <c r="A176" s="602">
        <v>60</v>
      </c>
      <c r="B176" s="603">
        <v>43.02</v>
      </c>
      <c r="C176" s="603">
        <v>43.02</v>
      </c>
      <c r="D176" s="603">
        <v>43.24</v>
      </c>
      <c r="E176" s="603">
        <v>43.24</v>
      </c>
      <c r="F176" s="603">
        <v>164.27</v>
      </c>
      <c r="G176" s="603">
        <v>164.27</v>
      </c>
      <c r="H176" s="603">
        <v>154.71</v>
      </c>
      <c r="I176" s="603">
        <v>154.71</v>
      </c>
      <c r="J176" s="603">
        <v>161.26</v>
      </c>
      <c r="K176" s="603">
        <v>161.26</v>
      </c>
      <c r="L176" s="603"/>
      <c r="M176" s="603"/>
      <c r="N176" s="603"/>
      <c r="O176" s="603"/>
      <c r="P176" s="603"/>
      <c r="Q176" s="603"/>
      <c r="R176" s="603"/>
      <c r="S176" s="603"/>
      <c r="T176" s="603"/>
      <c r="U176" s="603"/>
      <c r="V176" s="603"/>
      <c r="W176" s="603"/>
      <c r="X176" s="603"/>
      <c r="Y176" s="603"/>
      <c r="Z176" s="603">
        <v>8.65</v>
      </c>
      <c r="AA176" s="603"/>
      <c r="AB176" s="603"/>
      <c r="AC176" s="603"/>
      <c r="AD176" s="603"/>
      <c r="AE176" s="603"/>
      <c r="AF176" s="603"/>
      <c r="AG176" s="603"/>
      <c r="AH176" s="603"/>
      <c r="AI176" s="603"/>
      <c r="AJ176" s="603"/>
      <c r="AK176" s="603"/>
      <c r="AL176" s="603">
        <v>20.07</v>
      </c>
      <c r="AM176" s="603">
        <v>20.07</v>
      </c>
      <c r="AN176" s="603"/>
      <c r="AO176" s="603"/>
      <c r="AP176" s="603"/>
      <c r="AQ176" s="603"/>
      <c r="AR176" s="603"/>
      <c r="AS176" s="603"/>
      <c r="AT176" s="603"/>
      <c r="AU176" s="603"/>
      <c r="AV176" s="603"/>
      <c r="AW176" s="603"/>
      <c r="AX176" s="603">
        <v>22.85</v>
      </c>
      <c r="AY176" s="603">
        <v>22.85</v>
      </c>
      <c r="AZ176" s="603"/>
      <c r="BA176" s="603"/>
      <c r="BB176" s="603"/>
      <c r="BC176" s="603"/>
      <c r="BD176" s="603"/>
      <c r="BE176" s="603"/>
      <c r="BF176" s="603"/>
      <c r="BG176" s="603"/>
      <c r="BH176" s="603"/>
      <c r="BI176" s="603"/>
      <c r="BJ176" s="603">
        <v>12.32</v>
      </c>
      <c r="BK176" s="603"/>
      <c r="BL176" s="603"/>
      <c r="BM176" s="603"/>
      <c r="BN176" s="603"/>
      <c r="BO176" s="603"/>
      <c r="BP176" s="603"/>
      <c r="BQ176" s="603"/>
      <c r="BR176" s="603"/>
      <c r="BS176" s="603"/>
      <c r="BT176" s="603"/>
      <c r="BU176" s="603"/>
      <c r="BV176" s="603">
        <v>3.48</v>
      </c>
      <c r="BW176" s="603"/>
      <c r="BX176" s="603"/>
      <c r="BY176" s="603"/>
      <c r="BZ176" s="603"/>
      <c r="CA176" s="603"/>
      <c r="CB176" s="603"/>
      <c r="CC176" s="603"/>
      <c r="CD176" s="603"/>
      <c r="CE176" s="603"/>
      <c r="CF176" s="603"/>
      <c r="CG176" s="603"/>
      <c r="CH176" s="603">
        <v>10.98</v>
      </c>
      <c r="CI176" s="603">
        <v>10.98</v>
      </c>
      <c r="CJ176" s="603"/>
      <c r="CK176" s="603"/>
      <c r="CL176" s="603"/>
      <c r="CM176" s="603"/>
      <c r="CN176" s="603"/>
      <c r="CO176" s="603"/>
      <c r="CP176" s="603"/>
      <c r="CQ176" s="603"/>
      <c r="CR176" s="603"/>
      <c r="CS176" s="603"/>
      <c r="CT176" s="603"/>
      <c r="CU176" s="603"/>
      <c r="CV176" s="603"/>
      <c r="CW176" s="603"/>
      <c r="CX176" s="603"/>
      <c r="CY176" s="603"/>
      <c r="CZ176" s="603"/>
      <c r="DA176" s="603"/>
      <c r="DB176" s="603"/>
      <c r="DC176" s="603"/>
      <c r="DD176" s="603"/>
      <c r="DE176" s="603"/>
      <c r="DF176" s="603">
        <v>134.93</v>
      </c>
      <c r="DG176" s="603">
        <v>134.93</v>
      </c>
      <c r="DH176" s="603">
        <v>134.69999999999999</v>
      </c>
      <c r="DI176" s="603">
        <v>134.93</v>
      </c>
      <c r="DJ176" s="603">
        <v>242.72000000000003</v>
      </c>
      <c r="DK176" s="603">
        <v>241.97</v>
      </c>
      <c r="DL176" s="603">
        <v>233.57</v>
      </c>
      <c r="DM176" s="603">
        <v>233.57</v>
      </c>
      <c r="DN176" s="603">
        <v>241.97</v>
      </c>
      <c r="DO176" s="603">
        <v>241.97</v>
      </c>
      <c r="DP176" s="603">
        <v>233.57</v>
      </c>
      <c r="DQ176" s="603">
        <v>241.97</v>
      </c>
      <c r="DR176" s="603">
        <v>241.97</v>
      </c>
      <c r="DS176" s="603">
        <v>241.97</v>
      </c>
      <c r="DT176" s="603">
        <v>233.57</v>
      </c>
      <c r="DU176" s="603">
        <v>233.57</v>
      </c>
      <c r="DV176" s="603">
        <v>257.13</v>
      </c>
      <c r="DW176" s="603">
        <v>249.75</v>
      </c>
      <c r="DX176" s="603">
        <v>257.13</v>
      </c>
      <c r="DY176" s="603">
        <v>257.13</v>
      </c>
      <c r="DZ176" s="603">
        <v>249.75</v>
      </c>
      <c r="EA176" s="603">
        <v>249.75</v>
      </c>
      <c r="EB176" s="603">
        <v>250.39</v>
      </c>
      <c r="EC176" s="603">
        <v>250.39</v>
      </c>
      <c r="ED176" s="603">
        <v>71.209999999999994</v>
      </c>
      <c r="EE176" s="603">
        <v>68.61</v>
      </c>
      <c r="EF176" s="603">
        <v>68.61</v>
      </c>
      <c r="EG176" s="603">
        <v>68.650000000000006</v>
      </c>
      <c r="EH176" s="603">
        <v>69.13</v>
      </c>
      <c r="EI176" s="603">
        <v>69.13</v>
      </c>
      <c r="EJ176" s="603">
        <v>202.66</v>
      </c>
      <c r="EK176" s="603">
        <v>202.66</v>
      </c>
      <c r="EL176" s="603">
        <v>202.66</v>
      </c>
      <c r="EM176" s="603">
        <v>207.4</v>
      </c>
      <c r="EN176" s="603">
        <v>202.93</v>
      </c>
      <c r="EO176" s="603">
        <v>202.93</v>
      </c>
      <c r="EP176" s="603">
        <v>203.06</v>
      </c>
      <c r="EQ176" s="603">
        <v>203.06</v>
      </c>
      <c r="ER176" s="603">
        <v>61.67</v>
      </c>
      <c r="ES176" s="603">
        <v>61.99</v>
      </c>
      <c r="ET176" s="603">
        <v>61.58</v>
      </c>
      <c r="EU176" s="603">
        <v>61.58</v>
      </c>
      <c r="EV176" s="603">
        <v>61.58</v>
      </c>
      <c r="EW176" s="603">
        <v>61.58</v>
      </c>
      <c r="EX176" s="603">
        <v>61.58</v>
      </c>
      <c r="EY176" s="603">
        <v>54.35</v>
      </c>
      <c r="EZ176" s="603">
        <v>168.62</v>
      </c>
      <c r="FA176" s="603">
        <v>168.62</v>
      </c>
      <c r="FB176" s="603">
        <v>168.62</v>
      </c>
      <c r="FC176" s="603">
        <v>168.62</v>
      </c>
      <c r="FD176" s="603">
        <v>34.39</v>
      </c>
      <c r="FE176" s="603">
        <v>34.39</v>
      </c>
      <c r="FF176" s="603">
        <v>34.39</v>
      </c>
      <c r="FG176" s="603">
        <v>34.39</v>
      </c>
      <c r="FH176" s="603">
        <v>34.39</v>
      </c>
      <c r="FI176" s="603">
        <v>34.39</v>
      </c>
      <c r="FJ176" s="603">
        <v>29.26</v>
      </c>
      <c r="FK176" s="603">
        <v>29.26</v>
      </c>
      <c r="FL176" s="593">
        <v>29.26</v>
      </c>
      <c r="FM176" s="593">
        <v>29.26</v>
      </c>
      <c r="FN176" s="593">
        <v>29.91</v>
      </c>
      <c r="FO176" s="593">
        <v>29.91</v>
      </c>
      <c r="FP176" s="593">
        <v>43.14</v>
      </c>
      <c r="FQ176" s="593">
        <v>43.14</v>
      </c>
      <c r="FR176" s="593">
        <v>43.14</v>
      </c>
      <c r="FS176" s="593">
        <v>43.14</v>
      </c>
      <c r="FT176" s="593">
        <v>175.35</v>
      </c>
      <c r="FU176" s="593">
        <v>175.35</v>
      </c>
      <c r="FV176" s="593">
        <v>175.35</v>
      </c>
      <c r="FW176" s="593">
        <v>175.35</v>
      </c>
      <c r="FX176" s="593">
        <v>175.35</v>
      </c>
      <c r="FY176" s="593">
        <v>175.35</v>
      </c>
      <c r="FZ176" s="593">
        <v>175.35</v>
      </c>
      <c r="GA176" s="593">
        <v>175.35</v>
      </c>
      <c r="GB176" s="593">
        <v>88.21</v>
      </c>
      <c r="GC176" s="593">
        <v>88.21</v>
      </c>
      <c r="GD176" s="593">
        <v>21.92</v>
      </c>
      <c r="GE176" s="593">
        <v>22.18</v>
      </c>
      <c r="GF176" s="593">
        <v>25.55</v>
      </c>
      <c r="GG176" s="593">
        <v>25.55</v>
      </c>
      <c r="GH176" s="593">
        <v>22.03</v>
      </c>
      <c r="GI176" s="593">
        <v>22.03</v>
      </c>
      <c r="GJ176" s="593">
        <v>21.86</v>
      </c>
      <c r="GK176" s="593">
        <v>21.86</v>
      </c>
      <c r="GL176" s="593">
        <v>21.86</v>
      </c>
      <c r="GM176" s="593">
        <v>21.86</v>
      </c>
      <c r="GN176" s="593">
        <v>8.85</v>
      </c>
      <c r="GO176" s="593">
        <v>8.85</v>
      </c>
      <c r="GP176" s="593">
        <v>7.32</v>
      </c>
      <c r="GQ176" s="593">
        <v>7.12</v>
      </c>
      <c r="GZ176" s="593">
        <v>52.06</v>
      </c>
      <c r="HA176" s="593">
        <v>52.06</v>
      </c>
      <c r="HB176" s="593">
        <v>161.59</v>
      </c>
      <c r="HC176" s="593">
        <v>161.59</v>
      </c>
      <c r="HD176" s="593">
        <v>161.59</v>
      </c>
      <c r="HE176" s="593">
        <v>161.59</v>
      </c>
      <c r="HF176" s="593">
        <v>205.68</v>
      </c>
      <c r="HG176" s="593">
        <v>205.68</v>
      </c>
      <c r="HH176" s="593">
        <v>205.68</v>
      </c>
      <c r="HI176" s="593">
        <v>205.68</v>
      </c>
      <c r="HJ176" s="593">
        <v>205.68</v>
      </c>
      <c r="HK176" s="593">
        <v>205.68</v>
      </c>
      <c r="HL176" s="593">
        <v>257.76</v>
      </c>
      <c r="HM176" s="593">
        <v>257.76</v>
      </c>
      <c r="HN176" s="593">
        <v>228.18</v>
      </c>
      <c r="HO176" s="593">
        <v>228.18</v>
      </c>
      <c r="HP176" s="593">
        <v>228.18</v>
      </c>
      <c r="HQ176" s="593">
        <v>228.18</v>
      </c>
      <c r="HR176" s="593">
        <v>234.2</v>
      </c>
      <c r="HS176" s="593">
        <v>234.2</v>
      </c>
      <c r="HT176" s="593">
        <v>234.2</v>
      </c>
      <c r="HU176" s="593">
        <v>234.2</v>
      </c>
      <c r="HX176" s="593">
        <v>47.18</v>
      </c>
      <c r="HY176" s="593">
        <v>47.18</v>
      </c>
      <c r="HZ176" s="593">
        <v>154.11000000000001</v>
      </c>
      <c r="IA176" s="593">
        <v>154.11000000000001</v>
      </c>
      <c r="IB176" s="593">
        <v>156.24</v>
      </c>
      <c r="IC176" s="593">
        <v>156.24</v>
      </c>
      <c r="ID176" s="593">
        <v>201.88</v>
      </c>
      <c r="IE176" s="593">
        <v>201.88</v>
      </c>
      <c r="IJ176" s="593">
        <v>117.77</v>
      </c>
      <c r="IK176" s="593">
        <v>117.77</v>
      </c>
      <c r="IL176" s="593">
        <v>239.7</v>
      </c>
      <c r="IM176" s="593">
        <v>239.7</v>
      </c>
      <c r="IN176" s="593">
        <v>303.67</v>
      </c>
      <c r="IO176" s="593">
        <v>303.67</v>
      </c>
      <c r="IP176" s="593">
        <v>303.67</v>
      </c>
      <c r="IQ176" s="593">
        <v>303.67</v>
      </c>
      <c r="IV176" s="593">
        <v>117.77</v>
      </c>
      <c r="IW176" s="593">
        <v>117.77</v>
      </c>
      <c r="IX176" s="593">
        <v>239.7</v>
      </c>
      <c r="IY176" s="593">
        <v>239.7</v>
      </c>
      <c r="IZ176" s="593">
        <v>303.67</v>
      </c>
      <c r="JA176" s="593">
        <v>303.67</v>
      </c>
      <c r="JB176" s="593">
        <v>303.67</v>
      </c>
      <c r="JC176" s="593">
        <v>303.67</v>
      </c>
      <c r="JH176" s="593">
        <v>109.89</v>
      </c>
      <c r="JI176" s="593">
        <v>109.89</v>
      </c>
      <c r="JJ176" s="593">
        <v>231.77</v>
      </c>
      <c r="JK176" s="593">
        <v>231.77</v>
      </c>
      <c r="JL176" s="593">
        <v>231.77</v>
      </c>
      <c r="JM176" s="593">
        <v>231.77</v>
      </c>
      <c r="JN176" s="593">
        <v>294.14999999999998</v>
      </c>
      <c r="JO176" s="593">
        <v>294.14999999999998</v>
      </c>
      <c r="JP176" s="593">
        <v>294.14999999999998</v>
      </c>
      <c r="JQ176" s="593">
        <v>294.14999999999998</v>
      </c>
      <c r="JT176" s="593">
        <v>29.07</v>
      </c>
      <c r="JU176" s="593">
        <v>29.07</v>
      </c>
      <c r="JV176" s="593">
        <v>29.07</v>
      </c>
      <c r="JW176" s="593">
        <v>29.07</v>
      </c>
      <c r="JX176" s="593">
        <v>29.07</v>
      </c>
      <c r="JY176" s="593">
        <v>29.07</v>
      </c>
      <c r="KF176" s="593">
        <v>12.96</v>
      </c>
      <c r="KG176" s="593">
        <v>12.96</v>
      </c>
      <c r="KH176" s="593">
        <v>12.22</v>
      </c>
      <c r="KI176" s="593">
        <v>12.22</v>
      </c>
      <c r="KJ176" s="593">
        <v>12.22</v>
      </c>
      <c r="KK176" s="593">
        <v>12.22</v>
      </c>
      <c r="KR176" s="593">
        <v>30.14</v>
      </c>
      <c r="KS176" s="593">
        <v>30.14</v>
      </c>
      <c r="KT176" s="593">
        <v>30.14</v>
      </c>
      <c r="KU176" s="593">
        <v>30.14</v>
      </c>
      <c r="KV176" s="593">
        <v>154.4</v>
      </c>
      <c r="KW176" s="593">
        <v>154.4</v>
      </c>
      <c r="LD176" s="593">
        <v>14.16</v>
      </c>
      <c r="LE176" s="593">
        <v>14.16</v>
      </c>
      <c r="LF176" s="593">
        <v>14.16</v>
      </c>
      <c r="LG176" s="593">
        <v>14.16</v>
      </c>
      <c r="LH176" s="593">
        <v>2.35</v>
      </c>
      <c r="LI176" s="593">
        <v>2.35</v>
      </c>
      <c r="LP176" s="593">
        <v>14.28</v>
      </c>
      <c r="LQ176" s="593">
        <v>14.28</v>
      </c>
      <c r="LR176" s="593">
        <v>14.28</v>
      </c>
      <c r="LS176" s="593">
        <v>14.28</v>
      </c>
      <c r="LT176" s="593">
        <v>11.28</v>
      </c>
      <c r="LU176" s="593">
        <v>11.28</v>
      </c>
      <c r="MB176" s="593">
        <v>13.87</v>
      </c>
      <c r="MC176" s="593">
        <v>14.06</v>
      </c>
      <c r="MD176" s="593">
        <v>10.78</v>
      </c>
      <c r="ME176" s="593">
        <v>10.78</v>
      </c>
      <c r="MF176" s="593">
        <v>10.77</v>
      </c>
      <c r="MG176" s="593">
        <v>10.77</v>
      </c>
      <c r="MH176" s="593">
        <v>11.43</v>
      </c>
      <c r="MI176" s="593">
        <v>11.43</v>
      </c>
      <c r="MJ176" s="593">
        <v>10.81</v>
      </c>
      <c r="MK176" s="593">
        <v>10.81</v>
      </c>
      <c r="ML176" s="593">
        <v>11.12</v>
      </c>
      <c r="MM176" s="593">
        <v>11.05</v>
      </c>
      <c r="MN176" s="593">
        <v>32.72</v>
      </c>
      <c r="MO176" s="593">
        <v>32.72</v>
      </c>
      <c r="MP176" s="593">
        <v>26.8</v>
      </c>
      <c r="MQ176" s="593">
        <v>26.8</v>
      </c>
      <c r="MR176" s="593">
        <v>28.24</v>
      </c>
      <c r="MS176" s="593">
        <v>28.24</v>
      </c>
      <c r="MT176" s="593">
        <v>177.53</v>
      </c>
      <c r="MU176" s="593">
        <v>177.53</v>
      </c>
      <c r="MV176" s="593">
        <v>177.53</v>
      </c>
      <c r="MW176" s="593">
        <v>177.53</v>
      </c>
      <c r="MX176" s="593">
        <v>177.53</v>
      </c>
      <c r="MY176" s="593">
        <v>177.53</v>
      </c>
      <c r="MZ176" s="593">
        <v>53.05</v>
      </c>
      <c r="NA176" s="593">
        <v>53.05</v>
      </c>
      <c r="NB176" s="593">
        <v>224.99</v>
      </c>
      <c r="NC176" s="593">
        <v>224.99</v>
      </c>
      <c r="ND176" s="593">
        <v>219.87</v>
      </c>
      <c r="NE176" s="593">
        <v>219.87</v>
      </c>
      <c r="NF176" s="604">
        <f t="shared" si="16"/>
        <v>222.43</v>
      </c>
      <c r="NG176" s="604">
        <f t="shared" si="16"/>
        <v>222.43</v>
      </c>
      <c r="NH176" s="593">
        <v>223.88</v>
      </c>
      <c r="NI176" s="593">
        <v>223.88</v>
      </c>
      <c r="NL176" s="593">
        <v>45.59</v>
      </c>
      <c r="NM176" s="593">
        <v>45.59</v>
      </c>
      <c r="NN176" s="593">
        <v>189.23</v>
      </c>
      <c r="NO176" s="593">
        <v>189.23</v>
      </c>
      <c r="NP176" s="593">
        <v>189.23</v>
      </c>
      <c r="NQ176" s="593">
        <v>191.29</v>
      </c>
      <c r="NR176" s="593">
        <v>188.64</v>
      </c>
      <c r="NS176" s="593">
        <v>188.64</v>
      </c>
      <c r="NT176" s="593">
        <v>189.64</v>
      </c>
      <c r="NU176" s="593">
        <v>189.64</v>
      </c>
      <c r="NX176" s="593">
        <v>102.97</v>
      </c>
      <c r="NY176" s="593">
        <v>102.97</v>
      </c>
      <c r="NZ176" s="593">
        <v>204.46</v>
      </c>
      <c r="OA176" s="593">
        <v>204.46</v>
      </c>
      <c r="OB176" s="593">
        <v>204.46</v>
      </c>
      <c r="OC176" s="593">
        <v>204.46</v>
      </c>
      <c r="OD176" s="593">
        <v>205.07</v>
      </c>
      <c r="OE176" s="593">
        <v>205.07</v>
      </c>
      <c r="OJ176" s="593">
        <v>72.819999999999993</v>
      </c>
      <c r="OK176" s="593">
        <v>72.819999999999993</v>
      </c>
      <c r="OL176" s="593">
        <v>164.58</v>
      </c>
      <c r="OM176" s="593">
        <v>164.58</v>
      </c>
      <c r="ON176" s="593">
        <v>164.58</v>
      </c>
      <c r="OO176" s="593">
        <v>164.58</v>
      </c>
      <c r="OP176" s="593">
        <v>169.53</v>
      </c>
      <c r="OQ176" s="593">
        <v>169.53</v>
      </c>
      <c r="OR176" s="593">
        <v>198.13</v>
      </c>
      <c r="OS176" s="593">
        <v>198.13</v>
      </c>
      <c r="OV176" s="593">
        <v>34.21</v>
      </c>
      <c r="OW176" s="593">
        <v>34.21</v>
      </c>
      <c r="OX176" s="593">
        <v>28.38</v>
      </c>
      <c r="OY176" s="593">
        <v>28.38</v>
      </c>
      <c r="OZ176" s="593">
        <v>27.81</v>
      </c>
      <c r="PA176" s="593">
        <v>27.81</v>
      </c>
      <c r="PB176" s="593">
        <v>27.34</v>
      </c>
      <c r="PC176" s="593">
        <v>27.34</v>
      </c>
      <c r="PD176" s="593">
        <v>176.45</v>
      </c>
      <c r="PE176" s="593">
        <v>176.45</v>
      </c>
      <c r="PH176" s="593">
        <v>38.979999999999997</v>
      </c>
      <c r="PI176" s="593">
        <v>38.979999999999997</v>
      </c>
      <c r="PJ176" s="593">
        <v>33.08</v>
      </c>
      <c r="PK176" s="593">
        <v>33.08</v>
      </c>
      <c r="PL176" s="593">
        <v>33.08</v>
      </c>
      <c r="PM176" s="593">
        <v>31.86</v>
      </c>
      <c r="PN176" s="593">
        <v>31.86</v>
      </c>
      <c r="PO176" s="593">
        <v>32.22</v>
      </c>
      <c r="PP176" s="593">
        <v>188.43</v>
      </c>
      <c r="PQ176" s="593">
        <v>188.43</v>
      </c>
      <c r="PT176" s="593">
        <v>27.22</v>
      </c>
      <c r="PU176" s="593">
        <v>27.22</v>
      </c>
      <c r="PV176" s="593">
        <v>20.010000000000002</v>
      </c>
      <c r="PW176" s="593">
        <v>20.010000000000002</v>
      </c>
      <c r="PX176" s="593">
        <v>20.88</v>
      </c>
      <c r="PY176" s="593">
        <v>20.88</v>
      </c>
      <c r="PZ176" s="593">
        <v>20.88</v>
      </c>
      <c r="QA176" s="593">
        <v>20.88</v>
      </c>
      <c r="QB176" s="593">
        <v>20.88</v>
      </c>
      <c r="QC176" s="593">
        <v>20.88</v>
      </c>
      <c r="QD176" s="593">
        <v>20.89</v>
      </c>
      <c r="QE176" s="593">
        <v>21.15</v>
      </c>
      <c r="QF176" s="593">
        <v>7.88</v>
      </c>
      <c r="QG176" s="593">
        <v>7.88</v>
      </c>
      <c r="QH176" s="593">
        <v>5.72</v>
      </c>
      <c r="QI176" s="593">
        <v>5.72</v>
      </c>
      <c r="QJ176" s="593">
        <v>5.95</v>
      </c>
      <c r="QK176" s="593">
        <v>5.95</v>
      </c>
      <c r="QL176" s="593">
        <v>5.95</v>
      </c>
      <c r="QM176" s="593">
        <v>5.95</v>
      </c>
      <c r="QN176" s="593">
        <v>5.95</v>
      </c>
      <c r="QO176" s="593">
        <v>5.95</v>
      </c>
      <c r="QP176" s="593">
        <v>5.98</v>
      </c>
      <c r="QQ176" s="593">
        <v>5.98</v>
      </c>
      <c r="QR176" s="593">
        <v>9.26</v>
      </c>
      <c r="QS176" s="593">
        <v>9.26</v>
      </c>
      <c r="QT176" s="593">
        <v>6.71</v>
      </c>
      <c r="QU176" s="593">
        <v>6.71</v>
      </c>
      <c r="QV176" s="593">
        <v>6.98</v>
      </c>
      <c r="QW176" s="593">
        <v>6.98</v>
      </c>
      <c r="QX176" s="593">
        <v>6.98</v>
      </c>
      <c r="QY176" s="593">
        <v>6.98</v>
      </c>
      <c r="QZ176" s="593">
        <v>6.98</v>
      </c>
      <c r="RA176" s="593">
        <v>6.98</v>
      </c>
      <c r="RB176" s="593">
        <v>7.02</v>
      </c>
      <c r="RC176" s="593">
        <v>7.02</v>
      </c>
      <c r="RD176" s="593">
        <v>14.49</v>
      </c>
      <c r="RE176" s="593">
        <v>14.49</v>
      </c>
      <c r="RF176" s="593">
        <v>10.5</v>
      </c>
      <c r="RG176" s="593">
        <v>10.5</v>
      </c>
      <c r="RH176" s="593">
        <v>10.94</v>
      </c>
      <c r="RI176" s="593">
        <v>10.94</v>
      </c>
      <c r="RJ176" s="593">
        <v>10.94</v>
      </c>
      <c r="RK176" s="593">
        <v>10.94</v>
      </c>
      <c r="RL176" s="593">
        <v>10.94</v>
      </c>
      <c r="RM176" s="593">
        <v>10.94</v>
      </c>
      <c r="RN176" s="593">
        <v>10.99</v>
      </c>
      <c r="RO176" s="593">
        <v>11.13</v>
      </c>
      <c r="RP176" s="593">
        <v>38.130000000000003</v>
      </c>
      <c r="RQ176" s="593">
        <v>38.130000000000003</v>
      </c>
      <c r="RR176" s="593">
        <v>28.39</v>
      </c>
      <c r="RS176" s="593">
        <v>28.39</v>
      </c>
      <c r="RT176" s="593">
        <v>29.6</v>
      </c>
      <c r="RU176" s="593">
        <v>29.6</v>
      </c>
      <c r="RV176" s="593">
        <v>29.6</v>
      </c>
      <c r="RW176" s="593">
        <v>29.6</v>
      </c>
      <c r="RX176" s="593">
        <v>29.6</v>
      </c>
      <c r="RY176" s="593">
        <v>29.6</v>
      </c>
      <c r="RZ176" s="593">
        <v>29.58</v>
      </c>
      <c r="SA176" s="593">
        <v>29.58</v>
      </c>
      <c r="SB176" s="593">
        <v>20.16</v>
      </c>
      <c r="SC176" s="593">
        <v>20.16</v>
      </c>
      <c r="SD176" s="593">
        <v>14.73</v>
      </c>
      <c r="SE176" s="593">
        <v>14.73</v>
      </c>
      <c r="SF176" s="593">
        <v>15.36</v>
      </c>
      <c r="SG176" s="593">
        <v>15.36</v>
      </c>
      <c r="SH176" s="593">
        <v>15.36</v>
      </c>
      <c r="SI176" s="593">
        <v>15.36</v>
      </c>
      <c r="SJ176" s="593">
        <v>15.36</v>
      </c>
      <c r="SK176" s="593">
        <v>15.36</v>
      </c>
      <c r="SL176" s="593">
        <v>15.39</v>
      </c>
      <c r="SM176" s="593">
        <v>15.39</v>
      </c>
      <c r="SN176" s="593">
        <v>16.98</v>
      </c>
      <c r="SO176" s="593">
        <v>16.98</v>
      </c>
      <c r="SZ176" s="593">
        <v>18.61</v>
      </c>
      <c r="TA176" s="593">
        <v>18.61</v>
      </c>
      <c r="TX176" s="593">
        <v>11.83</v>
      </c>
      <c r="TY176" s="600">
        <v>11.83</v>
      </c>
    </row>
    <row r="177" spans="1:545" s="593" customFormat="1" x14ac:dyDescent="0.15">
      <c r="A177" s="602">
        <v>61</v>
      </c>
      <c r="B177" s="603">
        <v>43.21</v>
      </c>
      <c r="C177" s="603">
        <v>43.21</v>
      </c>
      <c r="D177" s="603">
        <v>43.43</v>
      </c>
      <c r="E177" s="603">
        <v>43.43</v>
      </c>
      <c r="F177" s="603">
        <v>165.48</v>
      </c>
      <c r="G177" s="603">
        <v>165.48</v>
      </c>
      <c r="H177" s="603">
        <v>155.65</v>
      </c>
      <c r="I177" s="603">
        <v>155.65</v>
      </c>
      <c r="J177" s="603">
        <v>162.08000000000001</v>
      </c>
      <c r="K177" s="603">
        <v>162.08000000000001</v>
      </c>
      <c r="L177" s="603"/>
      <c r="M177" s="603"/>
      <c r="N177" s="603"/>
      <c r="O177" s="603"/>
      <c r="P177" s="603"/>
      <c r="Q177" s="603"/>
      <c r="R177" s="603"/>
      <c r="S177" s="603"/>
      <c r="T177" s="603"/>
      <c r="U177" s="603"/>
      <c r="V177" s="603"/>
      <c r="W177" s="603"/>
      <c r="X177" s="603"/>
      <c r="Y177" s="603"/>
      <c r="Z177" s="603">
        <v>8.6999999999999993</v>
      </c>
      <c r="AA177" s="603"/>
      <c r="AB177" s="603"/>
      <c r="AC177" s="603"/>
      <c r="AD177" s="603"/>
      <c r="AE177" s="603"/>
      <c r="AF177" s="603"/>
      <c r="AG177" s="603"/>
      <c r="AH177" s="603"/>
      <c r="AI177" s="603"/>
      <c r="AJ177" s="603"/>
      <c r="AK177" s="603"/>
      <c r="AL177" s="603">
        <v>20.18</v>
      </c>
      <c r="AM177" s="603">
        <v>20.18</v>
      </c>
      <c r="AN177" s="603"/>
      <c r="AO177" s="603"/>
      <c r="AP177" s="603"/>
      <c r="AQ177" s="603"/>
      <c r="AR177" s="603"/>
      <c r="AS177" s="603"/>
      <c r="AT177" s="603"/>
      <c r="AU177" s="603"/>
      <c r="AV177" s="603"/>
      <c r="AW177" s="603"/>
      <c r="AX177" s="603">
        <v>22.97</v>
      </c>
      <c r="AY177" s="603">
        <v>22.97</v>
      </c>
      <c r="AZ177" s="603"/>
      <c r="BA177" s="603"/>
      <c r="BB177" s="603"/>
      <c r="BC177" s="603"/>
      <c r="BD177" s="603"/>
      <c r="BE177" s="603"/>
      <c r="BF177" s="603"/>
      <c r="BG177" s="603"/>
      <c r="BH177" s="603"/>
      <c r="BI177" s="603"/>
      <c r="BJ177" s="603">
        <v>12.36</v>
      </c>
      <c r="BK177" s="603"/>
      <c r="BL177" s="603"/>
      <c r="BM177" s="603"/>
      <c r="BN177" s="603"/>
      <c r="BO177" s="603"/>
      <c r="BP177" s="603"/>
      <c r="BQ177" s="603"/>
      <c r="BR177" s="603"/>
      <c r="BS177" s="603"/>
      <c r="BT177" s="603"/>
      <c r="BU177" s="603"/>
      <c r="BV177" s="603">
        <v>3.49</v>
      </c>
      <c r="BW177" s="603"/>
      <c r="BX177" s="603"/>
      <c r="BY177" s="603"/>
      <c r="BZ177" s="603"/>
      <c r="CA177" s="603"/>
      <c r="CB177" s="603"/>
      <c r="CC177" s="603"/>
      <c r="CD177" s="603"/>
      <c r="CE177" s="603"/>
      <c r="CF177" s="603"/>
      <c r="CG177" s="603"/>
      <c r="CH177" s="603">
        <v>11.05</v>
      </c>
      <c r="CI177" s="603">
        <v>11.05</v>
      </c>
      <c r="CJ177" s="603"/>
      <c r="CK177" s="603"/>
      <c r="CL177" s="603"/>
      <c r="CM177" s="603"/>
      <c r="CN177" s="603"/>
      <c r="CO177" s="603"/>
      <c r="CP177" s="603"/>
      <c r="CQ177" s="603"/>
      <c r="CR177" s="603"/>
      <c r="CS177" s="603"/>
      <c r="CT177" s="603"/>
      <c r="CU177" s="603"/>
      <c r="CV177" s="603"/>
      <c r="CW177" s="603"/>
      <c r="CX177" s="603"/>
      <c r="CY177" s="603"/>
      <c r="CZ177" s="603"/>
      <c r="DA177" s="603"/>
      <c r="DB177" s="603"/>
      <c r="DC177" s="603"/>
      <c r="DD177" s="603"/>
      <c r="DE177" s="603"/>
      <c r="DF177" s="603">
        <v>135.6</v>
      </c>
      <c r="DG177" s="603">
        <v>135.6</v>
      </c>
      <c r="DH177" s="603">
        <v>135.36000000000001</v>
      </c>
      <c r="DI177" s="603">
        <v>135.6</v>
      </c>
      <c r="DJ177" s="603">
        <v>244.44000000000003</v>
      </c>
      <c r="DK177" s="603">
        <v>243.74</v>
      </c>
      <c r="DL177" s="603">
        <v>235.27</v>
      </c>
      <c r="DM177" s="603">
        <v>235.27</v>
      </c>
      <c r="DN177" s="603">
        <v>243.74</v>
      </c>
      <c r="DO177" s="603">
        <v>243.74</v>
      </c>
      <c r="DP177" s="603">
        <v>235.27</v>
      </c>
      <c r="DQ177" s="603">
        <v>243.74</v>
      </c>
      <c r="DR177" s="603">
        <v>243.74</v>
      </c>
      <c r="DS177" s="603">
        <v>243.74</v>
      </c>
      <c r="DT177" s="603">
        <v>235.27</v>
      </c>
      <c r="DU177" s="603">
        <v>235.27</v>
      </c>
      <c r="DV177" s="603">
        <v>258.74</v>
      </c>
      <c r="DW177" s="603">
        <v>251.32</v>
      </c>
      <c r="DX177" s="603">
        <v>258.74</v>
      </c>
      <c r="DY177" s="603">
        <v>258.74</v>
      </c>
      <c r="DZ177" s="603">
        <v>251.32</v>
      </c>
      <c r="EA177" s="603">
        <v>251.32</v>
      </c>
      <c r="EB177" s="603">
        <v>251.95</v>
      </c>
      <c r="EC177" s="603">
        <v>251.95</v>
      </c>
      <c r="ED177" s="603">
        <v>71.569999999999993</v>
      </c>
      <c r="EE177" s="603">
        <v>68.959999999999994</v>
      </c>
      <c r="EF177" s="603">
        <v>68.959999999999994</v>
      </c>
      <c r="EG177" s="603">
        <v>69</v>
      </c>
      <c r="EH177" s="603">
        <v>69.47</v>
      </c>
      <c r="EI177" s="603">
        <v>69.47</v>
      </c>
      <c r="EJ177" s="603">
        <v>203.97</v>
      </c>
      <c r="EK177" s="603">
        <v>203.97</v>
      </c>
      <c r="EL177" s="603">
        <v>203.97</v>
      </c>
      <c r="EM177" s="603">
        <v>208.72</v>
      </c>
      <c r="EN177" s="603">
        <v>204.24</v>
      </c>
      <c r="EO177" s="603">
        <v>204.24</v>
      </c>
      <c r="EP177" s="603">
        <v>204.37</v>
      </c>
      <c r="EQ177" s="603">
        <v>204.37</v>
      </c>
      <c r="ER177" s="603">
        <v>62.04</v>
      </c>
      <c r="ES177" s="603">
        <v>62.35</v>
      </c>
      <c r="ET177" s="603">
        <v>61.89</v>
      </c>
      <c r="EU177" s="603">
        <v>61.89</v>
      </c>
      <c r="EV177" s="603">
        <v>61.89</v>
      </c>
      <c r="EW177" s="603">
        <v>61.89</v>
      </c>
      <c r="EX177" s="603">
        <v>61.89</v>
      </c>
      <c r="EY177" s="603">
        <v>54.8</v>
      </c>
      <c r="EZ177" s="603">
        <v>170.02</v>
      </c>
      <c r="FA177" s="603">
        <v>170.02</v>
      </c>
      <c r="FB177" s="603">
        <v>170.02</v>
      </c>
      <c r="FC177" s="603">
        <v>170.02</v>
      </c>
      <c r="FD177" s="603">
        <v>34.590000000000003</v>
      </c>
      <c r="FE177" s="603">
        <v>34.590000000000003</v>
      </c>
      <c r="FF177" s="603">
        <v>34.590000000000003</v>
      </c>
      <c r="FG177" s="603">
        <v>34.590000000000003</v>
      </c>
      <c r="FH177" s="603">
        <v>34.590000000000003</v>
      </c>
      <c r="FI177" s="603">
        <v>34.590000000000003</v>
      </c>
      <c r="FJ177" s="603">
        <v>29.51</v>
      </c>
      <c r="FK177" s="603">
        <v>29.51</v>
      </c>
      <c r="FL177" s="593">
        <v>29.51</v>
      </c>
      <c r="FM177" s="593">
        <v>29.51</v>
      </c>
      <c r="FN177" s="593">
        <v>30.14</v>
      </c>
      <c r="FO177" s="593">
        <v>30.14</v>
      </c>
      <c r="FP177" s="593">
        <v>43.41</v>
      </c>
      <c r="FQ177" s="593">
        <v>43.41</v>
      </c>
      <c r="FR177" s="593">
        <v>43.41</v>
      </c>
      <c r="FS177" s="593">
        <v>43.41</v>
      </c>
      <c r="FT177" s="593">
        <v>176.5</v>
      </c>
      <c r="FU177" s="593">
        <v>176.5</v>
      </c>
      <c r="FV177" s="593">
        <v>176.5</v>
      </c>
      <c r="FW177" s="593">
        <v>176.5</v>
      </c>
      <c r="FX177" s="593">
        <v>176.5</v>
      </c>
      <c r="FY177" s="593">
        <v>176.5</v>
      </c>
      <c r="FZ177" s="593">
        <v>176.5</v>
      </c>
      <c r="GA177" s="593">
        <v>176.5</v>
      </c>
      <c r="GB177" s="593">
        <v>88.94</v>
      </c>
      <c r="GC177" s="593">
        <v>88.94</v>
      </c>
      <c r="GD177" s="593">
        <v>22.1</v>
      </c>
      <c r="GE177" s="593">
        <v>22.35</v>
      </c>
      <c r="GF177" s="593">
        <v>25.71</v>
      </c>
      <c r="GG177" s="593">
        <v>25.71</v>
      </c>
      <c r="GH177" s="593">
        <v>22.25</v>
      </c>
      <c r="GI177" s="593">
        <v>22.25</v>
      </c>
      <c r="GJ177" s="593">
        <v>22.07</v>
      </c>
      <c r="GK177" s="593">
        <v>22.07</v>
      </c>
      <c r="GL177" s="593">
        <v>22.07</v>
      </c>
      <c r="GM177" s="593">
        <v>22.07</v>
      </c>
      <c r="GN177" s="593">
        <v>8.91</v>
      </c>
      <c r="GO177" s="593">
        <v>8.91</v>
      </c>
      <c r="GP177" s="593">
        <v>7.4</v>
      </c>
      <c r="GQ177" s="593">
        <v>7.2</v>
      </c>
      <c r="GZ177" s="593">
        <v>52.35</v>
      </c>
      <c r="HA177" s="593">
        <v>52.35</v>
      </c>
      <c r="HB177" s="593">
        <v>162.61000000000001</v>
      </c>
      <c r="HC177" s="593">
        <v>162.61000000000001</v>
      </c>
      <c r="HD177" s="593">
        <v>162.61000000000001</v>
      </c>
      <c r="HE177" s="593">
        <v>162.61000000000001</v>
      </c>
      <c r="HF177" s="593">
        <v>207.22</v>
      </c>
      <c r="HG177" s="593">
        <v>207.22</v>
      </c>
      <c r="HH177" s="593">
        <v>207.22</v>
      </c>
      <c r="HI177" s="593">
        <v>207.22</v>
      </c>
      <c r="HJ177" s="593">
        <v>207.22</v>
      </c>
      <c r="HK177" s="593">
        <v>207.22</v>
      </c>
      <c r="HL177" s="593">
        <v>259.25</v>
      </c>
      <c r="HM177" s="593">
        <v>259.25</v>
      </c>
      <c r="HN177" s="593">
        <v>229.58</v>
      </c>
      <c r="HO177" s="593">
        <v>229.58</v>
      </c>
      <c r="HP177" s="593">
        <v>229.58</v>
      </c>
      <c r="HQ177" s="593">
        <v>229.58</v>
      </c>
      <c r="HR177" s="593">
        <v>235.54</v>
      </c>
      <c r="HS177" s="593">
        <v>235.54</v>
      </c>
      <c r="HT177" s="593">
        <v>235.54</v>
      </c>
      <c r="HU177" s="593">
        <v>235.54</v>
      </c>
      <c r="HX177" s="593">
        <v>47.46</v>
      </c>
      <c r="HY177" s="593">
        <v>47.46</v>
      </c>
      <c r="HZ177" s="593">
        <v>155.18</v>
      </c>
      <c r="IA177" s="593">
        <v>155.18</v>
      </c>
      <c r="IB177" s="593">
        <v>157.33000000000001</v>
      </c>
      <c r="IC177" s="593">
        <v>157.33000000000001</v>
      </c>
      <c r="ID177" s="593">
        <v>203.55</v>
      </c>
      <c r="IE177" s="593">
        <v>203.55</v>
      </c>
      <c r="IJ177" s="593">
        <v>118.28</v>
      </c>
      <c r="IK177" s="593">
        <v>118.28</v>
      </c>
      <c r="IL177" s="593">
        <v>240.64</v>
      </c>
      <c r="IM177" s="593">
        <v>240.64</v>
      </c>
      <c r="IN177" s="593">
        <v>305.18</v>
      </c>
      <c r="IO177" s="593">
        <v>305.18</v>
      </c>
      <c r="IP177" s="593">
        <v>305.18</v>
      </c>
      <c r="IQ177" s="593">
        <v>305.18</v>
      </c>
      <c r="IV177" s="593">
        <v>118.28</v>
      </c>
      <c r="IW177" s="593">
        <v>118.28</v>
      </c>
      <c r="IX177" s="593">
        <v>240.64</v>
      </c>
      <c r="IY177" s="593">
        <v>240.64</v>
      </c>
      <c r="IZ177" s="593">
        <v>305.18</v>
      </c>
      <c r="JA177" s="593">
        <v>305.18</v>
      </c>
      <c r="JB177" s="593">
        <v>305.18</v>
      </c>
      <c r="JC177" s="593">
        <v>305.18</v>
      </c>
      <c r="JH177" s="593">
        <v>110.48</v>
      </c>
      <c r="JI177" s="593">
        <v>110.48</v>
      </c>
      <c r="JJ177" s="593">
        <v>232.85</v>
      </c>
      <c r="JK177" s="593">
        <v>232.85</v>
      </c>
      <c r="JL177" s="593">
        <v>232.85</v>
      </c>
      <c r="JM177" s="593">
        <v>232.85</v>
      </c>
      <c r="JN177" s="593">
        <v>295.87</v>
      </c>
      <c r="JO177" s="593">
        <v>295.87</v>
      </c>
      <c r="JP177" s="593">
        <v>295.87</v>
      </c>
      <c r="JQ177" s="593">
        <v>295.87</v>
      </c>
      <c r="JT177" s="593">
        <v>29.2</v>
      </c>
      <c r="JU177" s="593">
        <v>29.2</v>
      </c>
      <c r="JV177" s="593">
        <v>29.2</v>
      </c>
      <c r="JW177" s="593">
        <v>29.2</v>
      </c>
      <c r="JX177" s="593">
        <v>29.2</v>
      </c>
      <c r="JY177" s="593">
        <v>29.2</v>
      </c>
      <c r="KF177" s="593">
        <v>13.01</v>
      </c>
      <c r="KG177" s="593">
        <v>13.01</v>
      </c>
      <c r="KH177" s="593">
        <v>12.29</v>
      </c>
      <c r="KI177" s="593">
        <v>12.29</v>
      </c>
      <c r="KJ177" s="593">
        <v>12.29</v>
      </c>
      <c r="KK177" s="593">
        <v>12.29</v>
      </c>
      <c r="KR177" s="593">
        <v>30.29</v>
      </c>
      <c r="KS177" s="593">
        <v>30.29</v>
      </c>
      <c r="KT177" s="593">
        <v>30.29</v>
      </c>
      <c r="KU177" s="593">
        <v>30.29</v>
      </c>
      <c r="KV177" s="593">
        <v>155.54</v>
      </c>
      <c r="KW177" s="593">
        <v>155.54</v>
      </c>
      <c r="LD177" s="593">
        <v>14.22</v>
      </c>
      <c r="LE177" s="593">
        <v>14.22</v>
      </c>
      <c r="LF177" s="593">
        <v>14.22</v>
      </c>
      <c r="LG177" s="593">
        <v>14.22</v>
      </c>
      <c r="LH177" s="593">
        <v>2.37</v>
      </c>
      <c r="LI177" s="593">
        <v>2.37</v>
      </c>
      <c r="LP177" s="593">
        <v>14.35</v>
      </c>
      <c r="LQ177" s="593">
        <v>14.35</v>
      </c>
      <c r="LR177" s="593">
        <v>14.35</v>
      </c>
      <c r="LS177" s="593">
        <v>14.35</v>
      </c>
      <c r="LT177" s="593">
        <v>11.36</v>
      </c>
      <c r="LU177" s="593">
        <v>11.36</v>
      </c>
      <c r="MB177" s="593">
        <v>13.94</v>
      </c>
      <c r="MC177" s="593">
        <v>14.13</v>
      </c>
      <c r="MD177" s="593">
        <v>10.87</v>
      </c>
      <c r="ME177" s="593">
        <v>10.87</v>
      </c>
      <c r="MF177" s="593">
        <v>10.86</v>
      </c>
      <c r="MG177" s="593">
        <v>10.86</v>
      </c>
      <c r="MH177" s="593">
        <v>11.52</v>
      </c>
      <c r="MI177" s="593">
        <v>11.52</v>
      </c>
      <c r="MJ177" s="593">
        <v>10.89</v>
      </c>
      <c r="MK177" s="593">
        <v>10.89</v>
      </c>
      <c r="ML177" s="593">
        <v>11.21</v>
      </c>
      <c r="MM177" s="593">
        <v>11.13</v>
      </c>
      <c r="MN177" s="593">
        <v>32.89</v>
      </c>
      <c r="MO177" s="593">
        <v>32.89</v>
      </c>
      <c r="MP177" s="593">
        <v>27.01</v>
      </c>
      <c r="MQ177" s="593">
        <v>27.01</v>
      </c>
      <c r="MR177" s="593">
        <v>28.44</v>
      </c>
      <c r="MS177" s="593">
        <v>28.44</v>
      </c>
      <c r="MT177" s="593">
        <v>178.86</v>
      </c>
      <c r="MU177" s="593">
        <v>178.86</v>
      </c>
      <c r="MV177" s="593">
        <v>178.86</v>
      </c>
      <c r="MW177" s="593">
        <v>178.86</v>
      </c>
      <c r="MX177" s="593">
        <v>178.86</v>
      </c>
      <c r="MY177" s="593">
        <v>178.86</v>
      </c>
      <c r="MZ177" s="593">
        <v>53.32</v>
      </c>
      <c r="NA177" s="593">
        <v>53.32</v>
      </c>
      <c r="NB177" s="593">
        <v>226.6</v>
      </c>
      <c r="NC177" s="593">
        <v>226.6</v>
      </c>
      <c r="ND177" s="593">
        <v>221.47</v>
      </c>
      <c r="NE177" s="593">
        <v>221.47</v>
      </c>
      <c r="NF177" s="604">
        <f t="shared" si="16"/>
        <v>224.035</v>
      </c>
      <c r="NG177" s="604">
        <f t="shared" si="16"/>
        <v>224.035</v>
      </c>
      <c r="NH177" s="593">
        <v>225.43</v>
      </c>
      <c r="NI177" s="593">
        <v>225.43</v>
      </c>
      <c r="NL177" s="593">
        <v>45.83</v>
      </c>
      <c r="NM177" s="593">
        <v>45.83</v>
      </c>
      <c r="NN177" s="593">
        <v>190.62</v>
      </c>
      <c r="NO177" s="593">
        <v>190.62</v>
      </c>
      <c r="NP177" s="593">
        <v>190.62</v>
      </c>
      <c r="NQ177" s="593">
        <v>192.62</v>
      </c>
      <c r="NR177" s="593">
        <v>190.04</v>
      </c>
      <c r="NS177" s="593">
        <v>190.04</v>
      </c>
      <c r="NT177" s="593">
        <v>191.02</v>
      </c>
      <c r="NU177" s="593">
        <v>191.02</v>
      </c>
      <c r="NX177" s="593">
        <v>103.5</v>
      </c>
      <c r="NY177" s="593">
        <v>103.5</v>
      </c>
      <c r="NZ177" s="593">
        <v>205.69</v>
      </c>
      <c r="OA177" s="593">
        <v>205.69</v>
      </c>
      <c r="OB177" s="593">
        <v>205.69</v>
      </c>
      <c r="OC177" s="593">
        <v>205.69</v>
      </c>
      <c r="OD177" s="593">
        <v>206.28</v>
      </c>
      <c r="OE177" s="593">
        <v>206.28</v>
      </c>
      <c r="OJ177" s="593">
        <v>73.19</v>
      </c>
      <c r="OK177" s="593">
        <v>73.19</v>
      </c>
      <c r="OL177" s="593">
        <v>165.35</v>
      </c>
      <c r="OM177" s="593">
        <v>165.35</v>
      </c>
      <c r="ON177" s="593">
        <v>165.35</v>
      </c>
      <c r="OO177" s="593">
        <v>165.35</v>
      </c>
      <c r="OP177" s="593">
        <v>171.13</v>
      </c>
      <c r="OQ177" s="593">
        <v>171.13</v>
      </c>
      <c r="OR177" s="593">
        <v>199.49</v>
      </c>
      <c r="OS177" s="593">
        <v>199.49</v>
      </c>
      <c r="OV177" s="593">
        <v>34.39</v>
      </c>
      <c r="OW177" s="593">
        <v>34.39</v>
      </c>
      <c r="OX177" s="593">
        <v>28.6</v>
      </c>
      <c r="OY177" s="593">
        <v>28.6</v>
      </c>
      <c r="OZ177" s="593">
        <v>28.03</v>
      </c>
      <c r="PA177" s="593">
        <v>28.03</v>
      </c>
      <c r="PB177" s="593">
        <v>27.56</v>
      </c>
      <c r="PC177" s="593">
        <v>27.56</v>
      </c>
      <c r="PD177" s="593">
        <v>177.76</v>
      </c>
      <c r="PE177" s="593">
        <v>177.76</v>
      </c>
      <c r="PH177" s="593">
        <v>39.18</v>
      </c>
      <c r="PI177" s="593">
        <v>39.18</v>
      </c>
      <c r="PJ177" s="593">
        <v>33.33</v>
      </c>
      <c r="PK177" s="593">
        <v>33.33</v>
      </c>
      <c r="PL177" s="593">
        <v>33.33</v>
      </c>
      <c r="PM177" s="593">
        <v>32.11</v>
      </c>
      <c r="PN177" s="593">
        <v>32.11</v>
      </c>
      <c r="PO177" s="593">
        <v>32.450000000000003</v>
      </c>
      <c r="PP177" s="593">
        <v>189.81</v>
      </c>
      <c r="PQ177" s="593">
        <v>189.81</v>
      </c>
      <c r="PT177" s="593">
        <v>27.41</v>
      </c>
      <c r="PU177" s="593">
        <v>27.41</v>
      </c>
      <c r="PV177" s="593">
        <v>20.260000000000002</v>
      </c>
      <c r="PW177" s="593">
        <v>20.260000000000002</v>
      </c>
      <c r="PX177" s="593">
        <v>21.01</v>
      </c>
      <c r="PY177" s="593">
        <v>21.01</v>
      </c>
      <c r="PZ177" s="593">
        <v>21.01</v>
      </c>
      <c r="QA177" s="593">
        <v>21.01</v>
      </c>
      <c r="QB177" s="593">
        <v>21.01</v>
      </c>
      <c r="QC177" s="593">
        <v>21.01</v>
      </c>
      <c r="QD177" s="593">
        <v>21.13</v>
      </c>
      <c r="QE177" s="593">
        <v>21.38</v>
      </c>
      <c r="QF177" s="593">
        <v>7.93</v>
      </c>
      <c r="QG177" s="593">
        <v>7.93</v>
      </c>
      <c r="QH177" s="593">
        <v>5.79</v>
      </c>
      <c r="QI177" s="593">
        <v>5.79</v>
      </c>
      <c r="QJ177" s="593">
        <v>5.98</v>
      </c>
      <c r="QK177" s="593">
        <v>5.98</v>
      </c>
      <c r="QL177" s="593">
        <v>5.98</v>
      </c>
      <c r="QM177" s="593">
        <v>5.98</v>
      </c>
      <c r="QN177" s="593">
        <v>5.98</v>
      </c>
      <c r="QO177" s="593">
        <v>5.98</v>
      </c>
      <c r="QP177" s="593">
        <v>6.05</v>
      </c>
      <c r="QQ177" s="593">
        <v>6.05</v>
      </c>
      <c r="QR177" s="593">
        <v>9.32</v>
      </c>
      <c r="QS177" s="593">
        <v>9.32</v>
      </c>
      <c r="QT177" s="593">
        <v>6.78</v>
      </c>
      <c r="QU177" s="593">
        <v>6.78</v>
      </c>
      <c r="QV177" s="593">
        <v>7.02</v>
      </c>
      <c r="QW177" s="593">
        <v>7.02</v>
      </c>
      <c r="QX177" s="593">
        <v>7.02</v>
      </c>
      <c r="QY177" s="593">
        <v>7.02</v>
      </c>
      <c r="QZ177" s="593">
        <v>7.02</v>
      </c>
      <c r="RA177" s="593">
        <v>7.02</v>
      </c>
      <c r="RB177" s="593">
        <v>7.09</v>
      </c>
      <c r="RC177" s="593">
        <v>7.09</v>
      </c>
      <c r="RD177" s="593">
        <v>14.58</v>
      </c>
      <c r="RE177" s="593">
        <v>14.58</v>
      </c>
      <c r="RF177" s="593">
        <v>10.62</v>
      </c>
      <c r="RG177" s="593">
        <v>10.62</v>
      </c>
      <c r="RH177" s="593">
        <v>11.02</v>
      </c>
      <c r="RI177" s="593">
        <v>11.02</v>
      </c>
      <c r="RJ177" s="593">
        <v>11.02</v>
      </c>
      <c r="RK177" s="593">
        <v>11.02</v>
      </c>
      <c r="RL177" s="593">
        <v>11.02</v>
      </c>
      <c r="RM177" s="593">
        <v>11.02</v>
      </c>
      <c r="RN177" s="593">
        <v>11.11</v>
      </c>
      <c r="RO177" s="593">
        <v>11.24</v>
      </c>
      <c r="RP177" s="593">
        <v>38.36</v>
      </c>
      <c r="RQ177" s="593">
        <v>38.36</v>
      </c>
      <c r="RR177" s="593">
        <v>28.69</v>
      </c>
      <c r="RS177" s="593">
        <v>28.69</v>
      </c>
      <c r="RT177" s="593">
        <v>29.83</v>
      </c>
      <c r="RU177" s="593">
        <v>29.83</v>
      </c>
      <c r="RV177" s="593">
        <v>29.83</v>
      </c>
      <c r="RW177" s="593">
        <v>29.83</v>
      </c>
      <c r="RX177" s="593">
        <v>29.83</v>
      </c>
      <c r="RY177" s="593">
        <v>29.83</v>
      </c>
      <c r="RZ177" s="593">
        <v>29.87</v>
      </c>
      <c r="SA177" s="593">
        <v>29.87</v>
      </c>
      <c r="SB177" s="593">
        <v>20.29</v>
      </c>
      <c r="SC177" s="593">
        <v>20.29</v>
      </c>
      <c r="SD177" s="593">
        <v>14.91</v>
      </c>
      <c r="SE177" s="593">
        <v>14.91</v>
      </c>
      <c r="SF177" s="593">
        <v>15.48</v>
      </c>
      <c r="SG177" s="593">
        <v>15.48</v>
      </c>
      <c r="SH177" s="593">
        <v>15.48</v>
      </c>
      <c r="SI177" s="593">
        <v>15.48</v>
      </c>
      <c r="SJ177" s="593">
        <v>15.48</v>
      </c>
      <c r="SK177" s="593">
        <v>15.48</v>
      </c>
      <c r="SL177" s="593">
        <v>15.57</v>
      </c>
      <c r="SM177" s="593">
        <v>15.57</v>
      </c>
      <c r="SN177" s="593">
        <v>17.059999999999999</v>
      </c>
      <c r="SO177" s="593">
        <v>17.059999999999999</v>
      </c>
      <c r="SZ177" s="593">
        <v>18.7</v>
      </c>
      <c r="TA177" s="593">
        <v>18.7</v>
      </c>
      <c r="TX177" s="593">
        <v>11.88</v>
      </c>
      <c r="TY177" s="600">
        <v>11.88</v>
      </c>
    </row>
    <row r="178" spans="1:545" s="593" customFormat="1" x14ac:dyDescent="0.15">
      <c r="A178" s="602">
        <v>62</v>
      </c>
      <c r="B178" s="603">
        <v>43.46</v>
      </c>
      <c r="C178" s="603">
        <v>43.46</v>
      </c>
      <c r="D178" s="603">
        <v>43.67</v>
      </c>
      <c r="E178" s="603">
        <v>43.67</v>
      </c>
      <c r="F178" s="603">
        <v>166.44</v>
      </c>
      <c r="G178" s="603">
        <v>166.44</v>
      </c>
      <c r="H178" s="603">
        <v>156.86000000000001</v>
      </c>
      <c r="I178" s="603">
        <v>156.86000000000001</v>
      </c>
      <c r="J178" s="603">
        <v>163.13999999999999</v>
      </c>
      <c r="K178" s="603">
        <v>163.13999999999999</v>
      </c>
      <c r="L178" s="603"/>
      <c r="M178" s="603"/>
      <c r="N178" s="603"/>
      <c r="O178" s="603"/>
      <c r="P178" s="603"/>
      <c r="Q178" s="603"/>
      <c r="R178" s="603"/>
      <c r="S178" s="603"/>
      <c r="T178" s="603"/>
      <c r="U178" s="603"/>
      <c r="V178" s="603"/>
      <c r="W178" s="603"/>
      <c r="X178" s="603"/>
      <c r="Y178" s="603"/>
      <c r="Z178" s="603">
        <v>8.74</v>
      </c>
      <c r="AA178" s="603"/>
      <c r="AB178" s="603"/>
      <c r="AC178" s="603"/>
      <c r="AD178" s="603"/>
      <c r="AE178" s="603"/>
      <c r="AF178" s="603"/>
      <c r="AG178" s="603"/>
      <c r="AH178" s="603"/>
      <c r="AI178" s="603"/>
      <c r="AJ178" s="603"/>
      <c r="AK178" s="603"/>
      <c r="AL178" s="603">
        <v>20.25</v>
      </c>
      <c r="AM178" s="603">
        <v>20.25</v>
      </c>
      <c r="AN178" s="603"/>
      <c r="AO178" s="603"/>
      <c r="AP178" s="603"/>
      <c r="AQ178" s="603"/>
      <c r="AR178" s="603"/>
      <c r="AS178" s="603"/>
      <c r="AT178" s="603"/>
      <c r="AU178" s="603"/>
      <c r="AV178" s="603"/>
      <c r="AW178" s="603"/>
      <c r="AX178" s="603">
        <v>23.09</v>
      </c>
      <c r="AY178" s="603">
        <v>23.09</v>
      </c>
      <c r="AZ178" s="603"/>
      <c r="BA178" s="603"/>
      <c r="BB178" s="603"/>
      <c r="BC178" s="603"/>
      <c r="BD178" s="603"/>
      <c r="BE178" s="603"/>
      <c r="BF178" s="603"/>
      <c r="BG178" s="603"/>
      <c r="BH178" s="603"/>
      <c r="BI178" s="603"/>
      <c r="BJ178" s="603">
        <v>12.41</v>
      </c>
      <c r="BK178" s="603"/>
      <c r="BL178" s="603"/>
      <c r="BM178" s="603"/>
      <c r="BN178" s="603"/>
      <c r="BO178" s="603"/>
      <c r="BP178" s="603"/>
      <c r="BQ178" s="603"/>
      <c r="BR178" s="603"/>
      <c r="BS178" s="603"/>
      <c r="BT178" s="603"/>
      <c r="BU178" s="603"/>
      <c r="BV178" s="603">
        <v>3.5</v>
      </c>
      <c r="BW178" s="603"/>
      <c r="BX178" s="603"/>
      <c r="BY178" s="603"/>
      <c r="BZ178" s="603"/>
      <c r="CA178" s="603"/>
      <c r="CB178" s="603"/>
      <c r="CC178" s="603"/>
      <c r="CD178" s="603"/>
      <c r="CE178" s="603"/>
      <c r="CF178" s="603"/>
      <c r="CG178" s="603"/>
      <c r="CH178" s="603">
        <v>11.09</v>
      </c>
      <c r="CI178" s="603">
        <v>11.09</v>
      </c>
      <c r="CJ178" s="603"/>
      <c r="CK178" s="603"/>
      <c r="CL178" s="603"/>
      <c r="CM178" s="603"/>
      <c r="CN178" s="603"/>
      <c r="CO178" s="603"/>
      <c r="CP178" s="603"/>
      <c r="CQ178" s="603"/>
      <c r="CR178" s="603"/>
      <c r="CS178" s="603"/>
      <c r="CT178" s="603"/>
      <c r="CU178" s="603"/>
      <c r="CV178" s="603"/>
      <c r="CW178" s="603"/>
      <c r="CX178" s="603"/>
      <c r="CY178" s="603"/>
      <c r="CZ178" s="603"/>
      <c r="DA178" s="603"/>
      <c r="DB178" s="603"/>
      <c r="DC178" s="603"/>
      <c r="DD178" s="603"/>
      <c r="DE178" s="603"/>
      <c r="DF178" s="603">
        <v>136.26</v>
      </c>
      <c r="DG178" s="603">
        <v>136.26</v>
      </c>
      <c r="DH178" s="603">
        <v>136</v>
      </c>
      <c r="DI178" s="603">
        <v>136.26</v>
      </c>
      <c r="DJ178" s="603">
        <v>246.14000000000001</v>
      </c>
      <c r="DK178" s="603">
        <v>245.46</v>
      </c>
      <c r="DL178" s="603">
        <v>236.94</v>
      </c>
      <c r="DM178" s="603">
        <v>236.94</v>
      </c>
      <c r="DN178" s="603">
        <v>245.46</v>
      </c>
      <c r="DO178" s="603">
        <v>245.46</v>
      </c>
      <c r="DP178" s="603">
        <v>236.94</v>
      </c>
      <c r="DQ178" s="603">
        <v>245.46</v>
      </c>
      <c r="DR178" s="603">
        <v>245.46</v>
      </c>
      <c r="DS178" s="603">
        <v>245.46</v>
      </c>
      <c r="DT178" s="603">
        <v>236.94</v>
      </c>
      <c r="DU178" s="603">
        <v>236.94</v>
      </c>
      <c r="DV178" s="603">
        <v>260.32</v>
      </c>
      <c r="DW178" s="603">
        <v>252.85</v>
      </c>
      <c r="DX178" s="603">
        <v>260.32</v>
      </c>
      <c r="DY178" s="603">
        <v>260.32</v>
      </c>
      <c r="DZ178" s="603">
        <v>252.85</v>
      </c>
      <c r="EA178" s="603">
        <v>252.85</v>
      </c>
      <c r="EB178" s="603">
        <v>253.46</v>
      </c>
      <c r="EC178" s="603">
        <v>253.46</v>
      </c>
      <c r="ED178" s="603">
        <v>71.92</v>
      </c>
      <c r="EE178" s="603">
        <v>69.3</v>
      </c>
      <c r="EF178" s="603">
        <v>69.3</v>
      </c>
      <c r="EG178" s="603">
        <v>69.180000000000007</v>
      </c>
      <c r="EH178" s="603">
        <v>69.650000000000006</v>
      </c>
      <c r="EI178" s="603">
        <v>69.650000000000006</v>
      </c>
      <c r="EJ178" s="603">
        <v>204.66</v>
      </c>
      <c r="EK178" s="603">
        <v>204.66</v>
      </c>
      <c r="EL178" s="603">
        <v>204.66</v>
      </c>
      <c r="EM178" s="603">
        <v>209.42</v>
      </c>
      <c r="EN178" s="603">
        <v>204.93</v>
      </c>
      <c r="EO178" s="603">
        <v>204.93</v>
      </c>
      <c r="EP178" s="603">
        <v>205.06</v>
      </c>
      <c r="EQ178" s="603">
        <v>205.06</v>
      </c>
      <c r="ER178" s="603">
        <v>62.3</v>
      </c>
      <c r="ES178" s="603">
        <v>62.61</v>
      </c>
      <c r="ET178" s="603">
        <v>62.19</v>
      </c>
      <c r="EU178" s="603">
        <v>62.19</v>
      </c>
      <c r="EV178" s="603">
        <v>62.19</v>
      </c>
      <c r="EW178" s="603">
        <v>62.19</v>
      </c>
      <c r="EX178" s="603">
        <v>62.19</v>
      </c>
      <c r="EY178" s="603">
        <v>55.12</v>
      </c>
      <c r="EZ178" s="603">
        <v>171.02</v>
      </c>
      <c r="FA178" s="603">
        <v>171.02</v>
      </c>
      <c r="FB178" s="603">
        <v>171.02</v>
      </c>
      <c r="FC178" s="603">
        <v>171.02</v>
      </c>
      <c r="FD178" s="603">
        <v>34.71</v>
      </c>
      <c r="FE178" s="603">
        <v>34.71</v>
      </c>
      <c r="FF178" s="603">
        <v>34.71</v>
      </c>
      <c r="FG178" s="603">
        <v>34.71</v>
      </c>
      <c r="FH178" s="603">
        <v>34.71</v>
      </c>
      <c r="FI178" s="603">
        <v>34.71</v>
      </c>
      <c r="FJ178" s="603">
        <v>29.67</v>
      </c>
      <c r="FK178" s="603">
        <v>29.67</v>
      </c>
      <c r="FL178" s="593">
        <v>29.68</v>
      </c>
      <c r="FM178" s="593">
        <v>29.68</v>
      </c>
      <c r="FN178" s="593">
        <v>30.3</v>
      </c>
      <c r="FO178" s="593">
        <v>30.3</v>
      </c>
      <c r="FP178" s="593">
        <v>43.56</v>
      </c>
      <c r="FQ178" s="593">
        <v>43.56</v>
      </c>
      <c r="FR178" s="593">
        <v>43.56</v>
      </c>
      <c r="FS178" s="593">
        <v>43.56</v>
      </c>
      <c r="FT178" s="593">
        <v>177.45</v>
      </c>
      <c r="FU178" s="593">
        <v>177.45</v>
      </c>
      <c r="FV178" s="593">
        <v>177.45</v>
      </c>
      <c r="FW178" s="593">
        <v>177.45</v>
      </c>
      <c r="FX178" s="593">
        <v>177.45</v>
      </c>
      <c r="FY178" s="593">
        <v>177.45</v>
      </c>
      <c r="FZ178" s="593">
        <v>177.45</v>
      </c>
      <c r="GA178" s="593">
        <v>177.45</v>
      </c>
      <c r="GB178" s="593">
        <v>89.37</v>
      </c>
      <c r="GC178" s="593">
        <v>89.37</v>
      </c>
      <c r="GD178" s="593">
        <v>22.27</v>
      </c>
      <c r="GE178" s="593">
        <v>22.51</v>
      </c>
      <c r="GF178" s="593">
        <v>25.81</v>
      </c>
      <c r="GG178" s="593">
        <v>25.81</v>
      </c>
      <c r="GH178" s="593">
        <v>22.37</v>
      </c>
      <c r="GI178" s="593">
        <v>22.37</v>
      </c>
      <c r="GJ178" s="593">
        <v>22.2</v>
      </c>
      <c r="GK178" s="593">
        <v>22.2</v>
      </c>
      <c r="GL178" s="593">
        <v>22.2</v>
      </c>
      <c r="GM178" s="593">
        <v>22.2</v>
      </c>
      <c r="GN178" s="593">
        <v>8.9499999999999993</v>
      </c>
      <c r="GO178" s="593">
        <v>8.9499999999999993</v>
      </c>
      <c r="GP178" s="593">
        <v>7.45</v>
      </c>
      <c r="GQ178" s="593">
        <v>7.25</v>
      </c>
      <c r="GZ178" s="593">
        <v>52.61</v>
      </c>
      <c r="HA178" s="593">
        <v>52.61</v>
      </c>
      <c r="HB178" s="593">
        <v>163.57</v>
      </c>
      <c r="HC178" s="593">
        <v>163.57</v>
      </c>
      <c r="HD178" s="593">
        <v>163.57</v>
      </c>
      <c r="HE178" s="593">
        <v>163.57</v>
      </c>
      <c r="HF178" s="593">
        <v>208.69</v>
      </c>
      <c r="HG178" s="593">
        <v>208.69</v>
      </c>
      <c r="HH178" s="593">
        <v>208.69</v>
      </c>
      <c r="HI178" s="593">
        <v>208.69</v>
      </c>
      <c r="HJ178" s="593">
        <v>208.69</v>
      </c>
      <c r="HK178" s="593">
        <v>208.69</v>
      </c>
      <c r="HL178" s="593">
        <v>260.95</v>
      </c>
      <c r="HM178" s="593">
        <v>260.95</v>
      </c>
      <c r="HN178" s="593">
        <v>231.17</v>
      </c>
      <c r="HO178" s="593">
        <v>231.17</v>
      </c>
      <c r="HP178" s="593">
        <v>231.17</v>
      </c>
      <c r="HQ178" s="593">
        <v>231.17</v>
      </c>
      <c r="HR178" s="593">
        <v>237.06</v>
      </c>
      <c r="HS178" s="593">
        <v>237.06</v>
      </c>
      <c r="HT178" s="593">
        <v>237.06</v>
      </c>
      <c r="HU178" s="593">
        <v>237.06</v>
      </c>
      <c r="HX178" s="593">
        <v>47.66</v>
      </c>
      <c r="HY178" s="593">
        <v>47.66</v>
      </c>
      <c r="HZ178" s="593">
        <v>155.96</v>
      </c>
      <c r="IA178" s="593">
        <v>155.96</v>
      </c>
      <c r="IB178" s="593">
        <v>158.13999999999999</v>
      </c>
      <c r="IC178" s="593">
        <v>158.13999999999999</v>
      </c>
      <c r="ID178" s="593">
        <v>204.77</v>
      </c>
      <c r="IE178" s="593">
        <v>204.77</v>
      </c>
      <c r="IJ178" s="593">
        <v>118.75</v>
      </c>
      <c r="IK178" s="593">
        <v>118.75</v>
      </c>
      <c r="IL178" s="593">
        <v>241.59</v>
      </c>
      <c r="IM178" s="593">
        <v>241.59</v>
      </c>
      <c r="IN178" s="593">
        <v>306.73</v>
      </c>
      <c r="IO178" s="593">
        <v>306.73</v>
      </c>
      <c r="IP178" s="593">
        <v>306.73</v>
      </c>
      <c r="IQ178" s="593">
        <v>306.73</v>
      </c>
      <c r="IV178" s="593">
        <v>118.75</v>
      </c>
      <c r="IW178" s="593">
        <v>118.75</v>
      </c>
      <c r="IX178" s="593">
        <v>241.59</v>
      </c>
      <c r="IY178" s="593">
        <v>241.59</v>
      </c>
      <c r="IZ178" s="593">
        <v>306.73</v>
      </c>
      <c r="JA178" s="593">
        <v>306.73</v>
      </c>
      <c r="JB178" s="593">
        <v>306.73</v>
      </c>
      <c r="JC178" s="593">
        <v>306.73</v>
      </c>
      <c r="JH178" s="593">
        <v>111.1</v>
      </c>
      <c r="JI178" s="593">
        <v>111.1</v>
      </c>
      <c r="JJ178" s="593">
        <v>233.98</v>
      </c>
      <c r="JK178" s="593">
        <v>233.98</v>
      </c>
      <c r="JL178" s="593">
        <v>233.98</v>
      </c>
      <c r="JM178" s="593">
        <v>233.98</v>
      </c>
      <c r="JN178" s="593">
        <v>297.69</v>
      </c>
      <c r="JO178" s="593">
        <v>297.69</v>
      </c>
      <c r="JP178" s="593">
        <v>297.69</v>
      </c>
      <c r="JQ178" s="593">
        <v>297.69</v>
      </c>
      <c r="JT178" s="593">
        <v>29.36</v>
      </c>
      <c r="JU178" s="593">
        <v>29.36</v>
      </c>
      <c r="JV178" s="593">
        <v>29.36</v>
      </c>
      <c r="JW178" s="593">
        <v>29.36</v>
      </c>
      <c r="JX178" s="593">
        <v>29.36</v>
      </c>
      <c r="JY178" s="593">
        <v>29.36</v>
      </c>
      <c r="KF178" s="593">
        <v>13.09</v>
      </c>
      <c r="KG178" s="593">
        <v>13.09</v>
      </c>
      <c r="KH178" s="593">
        <v>12.36</v>
      </c>
      <c r="KI178" s="593">
        <v>12.36</v>
      </c>
      <c r="KJ178" s="593">
        <v>12.36</v>
      </c>
      <c r="KK178" s="593">
        <v>12.36</v>
      </c>
      <c r="KR178" s="593">
        <v>30.44</v>
      </c>
      <c r="KS178" s="593">
        <v>30.44</v>
      </c>
      <c r="KT178" s="593">
        <v>30.44</v>
      </c>
      <c r="KU178" s="593">
        <v>30.44</v>
      </c>
      <c r="KV178" s="593">
        <v>156.63</v>
      </c>
      <c r="KW178" s="593">
        <v>156.63</v>
      </c>
      <c r="LD178" s="593">
        <v>14.34</v>
      </c>
      <c r="LE178" s="593">
        <v>14.34</v>
      </c>
      <c r="LF178" s="593">
        <v>14.34</v>
      </c>
      <c r="LG178" s="593">
        <v>14.34</v>
      </c>
      <c r="LH178" s="593">
        <v>2.39</v>
      </c>
      <c r="LI178" s="593">
        <v>2.39</v>
      </c>
      <c r="LP178" s="593">
        <v>14.44</v>
      </c>
      <c r="LQ178" s="593">
        <v>14.44</v>
      </c>
      <c r="LR178" s="593">
        <v>14.44</v>
      </c>
      <c r="LS178" s="593">
        <v>14.44</v>
      </c>
      <c r="LT178" s="593">
        <v>11.45</v>
      </c>
      <c r="LU178" s="593">
        <v>11.45</v>
      </c>
      <c r="MB178" s="593">
        <v>14</v>
      </c>
      <c r="MC178" s="593">
        <v>14.19</v>
      </c>
      <c r="MD178" s="593">
        <v>10.96</v>
      </c>
      <c r="ME178" s="593">
        <v>10.96</v>
      </c>
      <c r="MF178" s="593">
        <v>10.95</v>
      </c>
      <c r="MG178" s="593">
        <v>10.95</v>
      </c>
      <c r="MH178" s="593">
        <v>11.6</v>
      </c>
      <c r="MI178" s="593">
        <v>11.6</v>
      </c>
      <c r="MJ178" s="593">
        <v>10.98</v>
      </c>
      <c r="MK178" s="593">
        <v>10.98</v>
      </c>
      <c r="ML178" s="593">
        <v>11.29</v>
      </c>
      <c r="MM178" s="593">
        <v>11.21</v>
      </c>
      <c r="MN178" s="593">
        <v>33.049999999999997</v>
      </c>
      <c r="MO178" s="593">
        <v>33.049999999999997</v>
      </c>
      <c r="MP178" s="593">
        <v>27.21</v>
      </c>
      <c r="MQ178" s="593">
        <v>27.21</v>
      </c>
      <c r="MR178" s="593">
        <v>28.63</v>
      </c>
      <c r="MS178" s="593">
        <v>28.63</v>
      </c>
      <c r="MT178" s="593">
        <v>180.15</v>
      </c>
      <c r="MU178" s="593">
        <v>180.15</v>
      </c>
      <c r="MV178" s="593">
        <v>180.15</v>
      </c>
      <c r="MW178" s="593">
        <v>180.15</v>
      </c>
      <c r="MX178" s="593">
        <v>180.15</v>
      </c>
      <c r="MY178" s="593">
        <v>180.15</v>
      </c>
      <c r="MZ178" s="593">
        <v>53.58</v>
      </c>
      <c r="NA178" s="593">
        <v>53.58</v>
      </c>
      <c r="NB178" s="593">
        <v>228.17</v>
      </c>
      <c r="NC178" s="593">
        <v>228.17</v>
      </c>
      <c r="ND178" s="593">
        <v>223.03</v>
      </c>
      <c r="NE178" s="593">
        <v>223.03</v>
      </c>
      <c r="NF178" s="604">
        <f t="shared" si="16"/>
        <v>225.6</v>
      </c>
      <c r="NG178" s="604">
        <f t="shared" si="16"/>
        <v>225.6</v>
      </c>
      <c r="NH178" s="593">
        <v>226.94</v>
      </c>
      <c r="NI178" s="593">
        <v>226.94</v>
      </c>
      <c r="NL178" s="593">
        <v>46.06</v>
      </c>
      <c r="NM178" s="593">
        <v>46.06</v>
      </c>
      <c r="NN178" s="593">
        <v>191.96</v>
      </c>
      <c r="NO178" s="593">
        <v>191.96</v>
      </c>
      <c r="NP178" s="593">
        <v>191.96</v>
      </c>
      <c r="NQ178" s="593">
        <v>193.92</v>
      </c>
      <c r="NR178" s="593">
        <v>191.4</v>
      </c>
      <c r="NS178" s="593">
        <v>191.4</v>
      </c>
      <c r="NT178" s="593">
        <v>192.36</v>
      </c>
      <c r="NU178" s="593">
        <v>192.36</v>
      </c>
      <c r="NX178" s="593">
        <v>104.02</v>
      </c>
      <c r="NY178" s="593">
        <v>104.02</v>
      </c>
      <c r="NZ178" s="593">
        <v>206.88</v>
      </c>
      <c r="OA178" s="593">
        <v>206.88</v>
      </c>
      <c r="OB178" s="593">
        <v>206.88</v>
      </c>
      <c r="OC178" s="593">
        <v>206.88</v>
      </c>
      <c r="OD178" s="593">
        <v>207.46</v>
      </c>
      <c r="OE178" s="593">
        <v>207.46</v>
      </c>
      <c r="OJ178" s="593">
        <v>73.55</v>
      </c>
      <c r="OK178" s="593">
        <v>73.55</v>
      </c>
      <c r="OL178" s="593">
        <v>166.1</v>
      </c>
      <c r="OM178" s="593">
        <v>166.1</v>
      </c>
      <c r="ON178" s="593">
        <v>166.1</v>
      </c>
      <c r="OO178" s="593">
        <v>166.1</v>
      </c>
      <c r="OP178" s="593">
        <v>172.7</v>
      </c>
      <c r="OQ178" s="593">
        <v>172.7</v>
      </c>
      <c r="OR178" s="593">
        <v>200.81</v>
      </c>
      <c r="OS178" s="593">
        <v>200.81</v>
      </c>
      <c r="OV178" s="593">
        <v>34.56</v>
      </c>
      <c r="OW178" s="593">
        <v>34.56</v>
      </c>
      <c r="OX178" s="593">
        <v>28.81</v>
      </c>
      <c r="OY178" s="593">
        <v>28.81</v>
      </c>
      <c r="OZ178" s="593">
        <v>28.24</v>
      </c>
      <c r="PA178" s="593">
        <v>28.24</v>
      </c>
      <c r="PB178" s="593">
        <v>27.76</v>
      </c>
      <c r="PC178" s="593">
        <v>27.76</v>
      </c>
      <c r="PD178" s="593">
        <v>179.04</v>
      </c>
      <c r="PE178" s="593">
        <v>179.04</v>
      </c>
      <c r="PH178" s="593">
        <v>39.380000000000003</v>
      </c>
      <c r="PI178" s="593">
        <v>39.380000000000003</v>
      </c>
      <c r="PJ178" s="593">
        <v>33.58</v>
      </c>
      <c r="PK178" s="593">
        <v>33.58</v>
      </c>
      <c r="PL178" s="593">
        <v>33.58</v>
      </c>
      <c r="PM178" s="593">
        <v>32.35</v>
      </c>
      <c r="PN178" s="593">
        <v>32.35</v>
      </c>
      <c r="PO178" s="593">
        <v>32.69</v>
      </c>
      <c r="PP178" s="593">
        <v>191.17</v>
      </c>
      <c r="PQ178" s="593">
        <v>191.17</v>
      </c>
      <c r="PT178" s="593">
        <v>27.51</v>
      </c>
      <c r="PU178" s="593">
        <v>27.51</v>
      </c>
      <c r="PV178" s="593">
        <v>20.399999999999999</v>
      </c>
      <c r="PW178" s="593">
        <v>20.399999999999999</v>
      </c>
      <c r="PX178" s="593">
        <v>21.17</v>
      </c>
      <c r="PY178" s="593">
        <v>21.17</v>
      </c>
      <c r="PZ178" s="593">
        <v>21.17</v>
      </c>
      <c r="QA178" s="593">
        <v>21.17</v>
      </c>
      <c r="QB178" s="593">
        <v>21.17</v>
      </c>
      <c r="QC178" s="593">
        <v>21.17</v>
      </c>
      <c r="QD178" s="593">
        <v>21.26</v>
      </c>
      <c r="QE178" s="593">
        <v>21.51</v>
      </c>
      <c r="QF178" s="593">
        <v>7.96</v>
      </c>
      <c r="QG178" s="593">
        <v>7.96</v>
      </c>
      <c r="QH178" s="593">
        <v>5.82</v>
      </c>
      <c r="QI178" s="593">
        <v>5.82</v>
      </c>
      <c r="QJ178" s="593">
        <v>6.03</v>
      </c>
      <c r="QK178" s="593">
        <v>6.03</v>
      </c>
      <c r="QL178" s="593">
        <v>6.03</v>
      </c>
      <c r="QM178" s="593">
        <v>6.03</v>
      </c>
      <c r="QN178" s="593">
        <v>6.03</v>
      </c>
      <c r="QO178" s="593">
        <v>6.03</v>
      </c>
      <c r="QP178" s="593">
        <v>6.09</v>
      </c>
      <c r="QQ178" s="593">
        <v>6.09</v>
      </c>
      <c r="QR178" s="593">
        <v>9.35</v>
      </c>
      <c r="QS178" s="593">
        <v>9.35</v>
      </c>
      <c r="QT178" s="593">
        <v>6.83</v>
      </c>
      <c r="QU178" s="593">
        <v>6.83</v>
      </c>
      <c r="QV178" s="593">
        <v>7.07</v>
      </c>
      <c r="QW178" s="593">
        <v>7.07</v>
      </c>
      <c r="QX178" s="593">
        <v>7.07</v>
      </c>
      <c r="QY178" s="593">
        <v>7.07</v>
      </c>
      <c r="QZ178" s="593">
        <v>7.07</v>
      </c>
      <c r="RA178" s="593">
        <v>7.07</v>
      </c>
      <c r="RB178" s="593">
        <v>7.14</v>
      </c>
      <c r="RC178" s="593">
        <v>7.14</v>
      </c>
      <c r="RD178" s="593">
        <v>14.64</v>
      </c>
      <c r="RE178" s="593">
        <v>14.64</v>
      </c>
      <c r="RF178" s="593">
        <v>10.7</v>
      </c>
      <c r="RG178" s="593">
        <v>10.7</v>
      </c>
      <c r="RH178" s="593">
        <v>11.08</v>
      </c>
      <c r="RI178" s="593">
        <v>11.08</v>
      </c>
      <c r="RJ178" s="593">
        <v>11.08</v>
      </c>
      <c r="RK178" s="593">
        <v>11.08</v>
      </c>
      <c r="RL178" s="593">
        <v>11.08</v>
      </c>
      <c r="RM178" s="593">
        <v>11.08</v>
      </c>
      <c r="RN178" s="593">
        <v>11.18</v>
      </c>
      <c r="RO178" s="593">
        <v>11.32</v>
      </c>
      <c r="RP178" s="593">
        <v>38.53</v>
      </c>
      <c r="RQ178" s="593">
        <v>38.53</v>
      </c>
      <c r="RR178" s="593">
        <v>28.93</v>
      </c>
      <c r="RS178" s="593">
        <v>28.93</v>
      </c>
      <c r="RT178" s="593">
        <v>30.02</v>
      </c>
      <c r="RU178" s="593">
        <v>30.02</v>
      </c>
      <c r="RV178" s="593">
        <v>30.02</v>
      </c>
      <c r="RW178" s="593">
        <v>30.02</v>
      </c>
      <c r="RX178" s="593">
        <v>30.02</v>
      </c>
      <c r="RY178" s="593">
        <v>30.02</v>
      </c>
      <c r="RZ178" s="593">
        <v>30.09</v>
      </c>
      <c r="SA178" s="593">
        <v>30.09</v>
      </c>
      <c r="SB178" s="593">
        <v>20.39</v>
      </c>
      <c r="SC178" s="593">
        <v>20.39</v>
      </c>
      <c r="SD178" s="593">
        <v>15.04</v>
      </c>
      <c r="SE178" s="593">
        <v>15.04</v>
      </c>
      <c r="SF178" s="593">
        <v>15.62</v>
      </c>
      <c r="SG178" s="593">
        <v>15.62</v>
      </c>
      <c r="SH178" s="593">
        <v>15.62</v>
      </c>
      <c r="SI178" s="593">
        <v>15.62</v>
      </c>
      <c r="SJ178" s="593">
        <v>15.62</v>
      </c>
      <c r="SK178" s="593">
        <v>15.62</v>
      </c>
      <c r="SL178" s="593">
        <v>15.69</v>
      </c>
      <c r="SM178" s="593">
        <v>15.69</v>
      </c>
      <c r="SN178" s="593">
        <v>17.13</v>
      </c>
      <c r="SO178" s="593">
        <v>17.13</v>
      </c>
      <c r="SZ178" s="593">
        <v>18.78</v>
      </c>
      <c r="TA178" s="593">
        <v>18.78</v>
      </c>
      <c r="TX178" s="593">
        <v>11.94</v>
      </c>
      <c r="TY178" s="600">
        <v>11.94</v>
      </c>
    </row>
    <row r="179" spans="1:545" s="593" customFormat="1" x14ac:dyDescent="0.15">
      <c r="A179" s="602">
        <v>63</v>
      </c>
      <c r="B179" s="603">
        <v>43.66</v>
      </c>
      <c r="C179" s="603">
        <v>43.66</v>
      </c>
      <c r="D179" s="603">
        <v>43.86</v>
      </c>
      <c r="E179" s="603">
        <v>43.86</v>
      </c>
      <c r="F179" s="603">
        <v>167.38</v>
      </c>
      <c r="G179" s="603">
        <v>167.38</v>
      </c>
      <c r="H179" s="603">
        <v>157.82</v>
      </c>
      <c r="I179" s="603">
        <v>157.82</v>
      </c>
      <c r="J179" s="603">
        <v>163.98</v>
      </c>
      <c r="K179" s="603">
        <v>163.98</v>
      </c>
      <c r="L179" s="603"/>
      <c r="M179" s="603"/>
      <c r="N179" s="603"/>
      <c r="O179" s="603"/>
      <c r="P179" s="603"/>
      <c r="Q179" s="603"/>
      <c r="R179" s="603"/>
      <c r="S179" s="603"/>
      <c r="T179" s="603"/>
      <c r="U179" s="603"/>
      <c r="V179" s="603"/>
      <c r="W179" s="603"/>
      <c r="X179" s="603"/>
      <c r="Y179" s="603"/>
      <c r="Z179" s="603">
        <v>8.7799999999999994</v>
      </c>
      <c r="AA179" s="603"/>
      <c r="AB179" s="603"/>
      <c r="AC179" s="603"/>
      <c r="AD179" s="603"/>
      <c r="AE179" s="603"/>
      <c r="AF179" s="603"/>
      <c r="AG179" s="603"/>
      <c r="AH179" s="603"/>
      <c r="AI179" s="603"/>
      <c r="AJ179" s="603"/>
      <c r="AK179" s="603"/>
      <c r="AL179" s="603">
        <v>20.329999999999998</v>
      </c>
      <c r="AM179" s="603">
        <v>20.329999999999998</v>
      </c>
      <c r="AN179" s="603"/>
      <c r="AO179" s="603"/>
      <c r="AP179" s="603"/>
      <c r="AQ179" s="603"/>
      <c r="AR179" s="603"/>
      <c r="AS179" s="603"/>
      <c r="AT179" s="603"/>
      <c r="AU179" s="603"/>
      <c r="AV179" s="603"/>
      <c r="AW179" s="603"/>
      <c r="AX179" s="603">
        <v>23.2</v>
      </c>
      <c r="AY179" s="603">
        <v>23.2</v>
      </c>
      <c r="AZ179" s="603"/>
      <c r="BA179" s="603"/>
      <c r="BB179" s="603"/>
      <c r="BC179" s="603"/>
      <c r="BD179" s="603"/>
      <c r="BE179" s="603"/>
      <c r="BF179" s="603"/>
      <c r="BG179" s="603"/>
      <c r="BH179" s="603"/>
      <c r="BI179" s="603"/>
      <c r="BJ179" s="603">
        <v>12.45</v>
      </c>
      <c r="BK179" s="603"/>
      <c r="BL179" s="603"/>
      <c r="BM179" s="603"/>
      <c r="BN179" s="603"/>
      <c r="BO179" s="603"/>
      <c r="BP179" s="603"/>
      <c r="BQ179" s="603"/>
      <c r="BR179" s="603"/>
      <c r="BS179" s="603"/>
      <c r="BT179" s="603"/>
      <c r="BU179" s="603"/>
      <c r="BV179" s="603">
        <v>3.52</v>
      </c>
      <c r="BW179" s="603"/>
      <c r="BX179" s="603"/>
      <c r="BY179" s="603"/>
      <c r="BZ179" s="603"/>
      <c r="CA179" s="603"/>
      <c r="CB179" s="603"/>
      <c r="CC179" s="603"/>
      <c r="CD179" s="603"/>
      <c r="CE179" s="603"/>
      <c r="CF179" s="603"/>
      <c r="CG179" s="603"/>
      <c r="CH179" s="603">
        <v>11.13</v>
      </c>
      <c r="CI179" s="603">
        <v>11.13</v>
      </c>
      <c r="CJ179" s="603"/>
      <c r="CK179" s="603"/>
      <c r="CL179" s="603"/>
      <c r="CM179" s="603"/>
      <c r="CN179" s="603"/>
      <c r="CO179" s="603"/>
      <c r="CP179" s="603"/>
      <c r="CQ179" s="603"/>
      <c r="CR179" s="603"/>
      <c r="CS179" s="603"/>
      <c r="CT179" s="603"/>
      <c r="CU179" s="603"/>
      <c r="CV179" s="603"/>
      <c r="CW179" s="603"/>
      <c r="CX179" s="603"/>
      <c r="CY179" s="603"/>
      <c r="CZ179" s="603"/>
      <c r="DA179" s="603"/>
      <c r="DB179" s="603"/>
      <c r="DC179" s="603"/>
      <c r="DD179" s="603"/>
      <c r="DE179" s="603"/>
      <c r="DF179" s="603">
        <v>136.84</v>
      </c>
      <c r="DG179" s="603">
        <v>136.84</v>
      </c>
      <c r="DH179" s="603">
        <v>136.57</v>
      </c>
      <c r="DI179" s="603">
        <v>136.85</v>
      </c>
      <c r="DJ179" s="603">
        <v>247.66000000000003</v>
      </c>
      <c r="DK179" s="603">
        <v>247.15</v>
      </c>
      <c r="DL179" s="603">
        <v>238.56</v>
      </c>
      <c r="DM179" s="603">
        <v>238.56</v>
      </c>
      <c r="DN179" s="603">
        <v>247.15</v>
      </c>
      <c r="DO179" s="603">
        <v>247.15</v>
      </c>
      <c r="DP179" s="603">
        <v>238.56</v>
      </c>
      <c r="DQ179" s="603">
        <v>247.15</v>
      </c>
      <c r="DR179" s="603">
        <v>247.15</v>
      </c>
      <c r="DS179" s="603">
        <v>247.15</v>
      </c>
      <c r="DT179" s="603">
        <v>238.56</v>
      </c>
      <c r="DU179" s="603">
        <v>238.56</v>
      </c>
      <c r="DV179" s="603">
        <v>261.85000000000002</v>
      </c>
      <c r="DW179" s="603">
        <v>254.34</v>
      </c>
      <c r="DX179" s="603">
        <v>261.85000000000002</v>
      </c>
      <c r="DY179" s="603">
        <v>261.85000000000002</v>
      </c>
      <c r="DZ179" s="603">
        <v>254.34</v>
      </c>
      <c r="EA179" s="603">
        <v>254.34</v>
      </c>
      <c r="EB179" s="603">
        <v>254.93</v>
      </c>
      <c r="EC179" s="603">
        <v>254.93</v>
      </c>
      <c r="ED179" s="603">
        <v>72.27</v>
      </c>
      <c r="EE179" s="603">
        <v>69.64</v>
      </c>
      <c r="EF179" s="603">
        <v>69.64</v>
      </c>
      <c r="EG179" s="603">
        <v>69.459999999999994</v>
      </c>
      <c r="EH179" s="603">
        <v>69.91</v>
      </c>
      <c r="EI179" s="603">
        <v>69.91</v>
      </c>
      <c r="EJ179" s="603">
        <v>205.69</v>
      </c>
      <c r="EK179" s="603">
        <v>205.69</v>
      </c>
      <c r="EL179" s="603">
        <v>205.69</v>
      </c>
      <c r="EM179" s="603">
        <v>210.46</v>
      </c>
      <c r="EN179" s="603">
        <v>205.96</v>
      </c>
      <c r="EO179" s="603">
        <v>205.96</v>
      </c>
      <c r="EP179" s="603">
        <v>206.09</v>
      </c>
      <c r="EQ179" s="603">
        <v>206.09</v>
      </c>
      <c r="ER179" s="603">
        <v>62.48</v>
      </c>
      <c r="ES179" s="603">
        <v>62.79</v>
      </c>
      <c r="ET179" s="603">
        <v>62.49</v>
      </c>
      <c r="EU179" s="603">
        <v>62.49</v>
      </c>
      <c r="EV179" s="603">
        <v>62.49</v>
      </c>
      <c r="EW179" s="603">
        <v>62.49</v>
      </c>
      <c r="EX179" s="603">
        <v>62.49</v>
      </c>
      <c r="EY179" s="603">
        <v>55.35</v>
      </c>
      <c r="EZ179" s="603">
        <v>171.73</v>
      </c>
      <c r="FA179" s="603">
        <v>171.73</v>
      </c>
      <c r="FB179" s="603">
        <v>171.73</v>
      </c>
      <c r="FC179" s="603">
        <v>171.73</v>
      </c>
      <c r="FD179" s="603">
        <v>34.85</v>
      </c>
      <c r="FE179" s="603">
        <v>34.85</v>
      </c>
      <c r="FF179" s="603">
        <v>34.85</v>
      </c>
      <c r="FG179" s="603">
        <v>34.85</v>
      </c>
      <c r="FH179" s="603">
        <v>34.85</v>
      </c>
      <c r="FI179" s="603">
        <v>34.85</v>
      </c>
      <c r="FJ179" s="603">
        <v>29.85</v>
      </c>
      <c r="FK179" s="603">
        <v>29.85</v>
      </c>
      <c r="FL179" s="593">
        <v>29.85</v>
      </c>
      <c r="FM179" s="593">
        <v>29.85</v>
      </c>
      <c r="FN179" s="593">
        <v>30.46</v>
      </c>
      <c r="FO179" s="593">
        <v>30.46</v>
      </c>
      <c r="FP179" s="593">
        <v>43.72</v>
      </c>
      <c r="FQ179" s="593">
        <v>43.72</v>
      </c>
      <c r="FR179" s="593">
        <v>43.72</v>
      </c>
      <c r="FS179" s="593">
        <v>43.72</v>
      </c>
      <c r="FT179" s="593">
        <v>178.36</v>
      </c>
      <c r="FU179" s="593">
        <v>178.36</v>
      </c>
      <c r="FV179" s="593">
        <v>178.36</v>
      </c>
      <c r="FW179" s="593">
        <v>178.36</v>
      </c>
      <c r="FX179" s="593">
        <v>178.36</v>
      </c>
      <c r="FY179" s="593">
        <v>178.36</v>
      </c>
      <c r="FZ179" s="593">
        <v>178.36</v>
      </c>
      <c r="GA179" s="593">
        <v>178.36</v>
      </c>
      <c r="GB179" s="593">
        <v>89.84</v>
      </c>
      <c r="GC179" s="593">
        <v>89.84</v>
      </c>
      <c r="GD179" s="593">
        <v>22.43</v>
      </c>
      <c r="GE179" s="593">
        <v>22.67</v>
      </c>
      <c r="GF179" s="593">
        <v>25.92</v>
      </c>
      <c r="GG179" s="593">
        <v>25.92</v>
      </c>
      <c r="GH179" s="593">
        <v>22.51</v>
      </c>
      <c r="GI179" s="593">
        <v>22.51</v>
      </c>
      <c r="GJ179" s="593">
        <v>22.34</v>
      </c>
      <c r="GK179" s="593">
        <v>22.34</v>
      </c>
      <c r="GL179" s="593">
        <v>22.34</v>
      </c>
      <c r="GM179" s="593">
        <v>22.34</v>
      </c>
      <c r="GN179" s="593">
        <v>8.98</v>
      </c>
      <c r="GO179" s="593">
        <v>8.98</v>
      </c>
      <c r="GP179" s="593">
        <v>7.5</v>
      </c>
      <c r="GQ179" s="593">
        <v>7.29</v>
      </c>
      <c r="GZ179" s="593">
        <v>52.87</v>
      </c>
      <c r="HA179" s="593">
        <v>52.87</v>
      </c>
      <c r="HB179" s="593">
        <v>164.49</v>
      </c>
      <c r="HC179" s="593">
        <v>164.49</v>
      </c>
      <c r="HD179" s="593">
        <v>164.49</v>
      </c>
      <c r="HE179" s="593">
        <v>164.49</v>
      </c>
      <c r="HF179" s="593">
        <v>210.09</v>
      </c>
      <c r="HG179" s="593">
        <v>210.09</v>
      </c>
      <c r="HH179" s="593">
        <v>210.09</v>
      </c>
      <c r="HI179" s="593">
        <v>210.09</v>
      </c>
      <c r="HJ179" s="593">
        <v>210.09</v>
      </c>
      <c r="HK179" s="593">
        <v>210.09</v>
      </c>
      <c r="HL179" s="593">
        <v>262.49</v>
      </c>
      <c r="HM179" s="593">
        <v>262.49</v>
      </c>
      <c r="HN179" s="593">
        <v>232.61</v>
      </c>
      <c r="HO179" s="593">
        <v>232.61</v>
      </c>
      <c r="HP179" s="593">
        <v>232.61</v>
      </c>
      <c r="HQ179" s="593">
        <v>232.61</v>
      </c>
      <c r="HR179" s="593">
        <v>238.44</v>
      </c>
      <c r="HS179" s="593">
        <v>238.44</v>
      </c>
      <c r="HT179" s="593">
        <v>238.44</v>
      </c>
      <c r="HU179" s="593">
        <v>238.44</v>
      </c>
      <c r="HX179" s="593">
        <v>47.9</v>
      </c>
      <c r="HY179" s="593">
        <v>47.9</v>
      </c>
      <c r="HZ179" s="593">
        <v>156.9</v>
      </c>
      <c r="IA179" s="593">
        <v>156.9</v>
      </c>
      <c r="IB179" s="593">
        <v>159.1</v>
      </c>
      <c r="IC179" s="593">
        <v>159.1</v>
      </c>
      <c r="ID179" s="593">
        <v>206.24</v>
      </c>
      <c r="IE179" s="593">
        <v>206.24</v>
      </c>
      <c r="IJ179" s="593">
        <v>119.24</v>
      </c>
      <c r="IK179" s="593">
        <v>119.24</v>
      </c>
      <c r="IL179" s="593">
        <v>242.55</v>
      </c>
      <c r="IM179" s="593">
        <v>242.55</v>
      </c>
      <c r="IN179" s="593">
        <v>308.27999999999997</v>
      </c>
      <c r="IO179" s="593">
        <v>308.27999999999997</v>
      </c>
      <c r="IP179" s="593">
        <v>308.27999999999997</v>
      </c>
      <c r="IQ179" s="593">
        <v>308.27999999999997</v>
      </c>
      <c r="IV179" s="593">
        <v>119.24</v>
      </c>
      <c r="IW179" s="593">
        <v>119.24</v>
      </c>
      <c r="IX179" s="593">
        <v>242.55</v>
      </c>
      <c r="IY179" s="593">
        <v>242.55</v>
      </c>
      <c r="IZ179" s="593">
        <v>308.27999999999997</v>
      </c>
      <c r="JA179" s="593">
        <v>308.27999999999997</v>
      </c>
      <c r="JB179" s="593">
        <v>308.27999999999997</v>
      </c>
      <c r="JC179" s="593">
        <v>308.27999999999997</v>
      </c>
      <c r="JH179" s="593">
        <v>111.55</v>
      </c>
      <c r="JI179" s="593">
        <v>111.55</v>
      </c>
      <c r="JJ179" s="593">
        <v>234.8</v>
      </c>
      <c r="JK179" s="593">
        <v>234.8</v>
      </c>
      <c r="JL179" s="593">
        <v>234.8</v>
      </c>
      <c r="JM179" s="593">
        <v>234.8</v>
      </c>
      <c r="JN179" s="593">
        <v>298.99</v>
      </c>
      <c r="JO179" s="593">
        <v>298.99</v>
      </c>
      <c r="JP179" s="593">
        <v>298.99</v>
      </c>
      <c r="JQ179" s="593">
        <v>298.99</v>
      </c>
      <c r="JT179" s="593">
        <v>29.49</v>
      </c>
      <c r="JU179" s="593">
        <v>29.49</v>
      </c>
      <c r="JV179" s="593">
        <v>29.49</v>
      </c>
      <c r="JW179" s="593">
        <v>29.49</v>
      </c>
      <c r="JX179" s="593">
        <v>29.49</v>
      </c>
      <c r="JY179" s="593">
        <v>29.49</v>
      </c>
      <c r="KF179" s="593">
        <v>13.15</v>
      </c>
      <c r="KG179" s="593">
        <v>13.15</v>
      </c>
      <c r="KH179" s="593">
        <v>12.41</v>
      </c>
      <c r="KI179" s="593">
        <v>12.41</v>
      </c>
      <c r="KJ179" s="593">
        <v>12.41</v>
      </c>
      <c r="KK179" s="593">
        <v>12.41</v>
      </c>
      <c r="KR179" s="593">
        <v>30.59</v>
      </c>
      <c r="KS179" s="593">
        <v>30.59</v>
      </c>
      <c r="KT179" s="593">
        <v>30.59</v>
      </c>
      <c r="KU179" s="593">
        <v>30.59</v>
      </c>
      <c r="KV179" s="593">
        <v>157.66999999999999</v>
      </c>
      <c r="KW179" s="593">
        <v>157.66999999999999</v>
      </c>
      <c r="LD179" s="593">
        <v>14.4</v>
      </c>
      <c r="LE179" s="593">
        <v>14.4</v>
      </c>
      <c r="LF179" s="593">
        <v>14.4</v>
      </c>
      <c r="LG179" s="593">
        <v>14.4</v>
      </c>
      <c r="LH179" s="593">
        <v>2.4</v>
      </c>
      <c r="LI179" s="593">
        <v>2.4</v>
      </c>
      <c r="LP179" s="593">
        <v>14.5</v>
      </c>
      <c r="LQ179" s="593">
        <v>14.5</v>
      </c>
      <c r="LR179" s="593">
        <v>14.5</v>
      </c>
      <c r="LS179" s="593">
        <v>14.5</v>
      </c>
      <c r="LT179" s="593">
        <v>11.51</v>
      </c>
      <c r="LU179" s="593">
        <v>11.51</v>
      </c>
      <c r="MB179" s="593">
        <v>14.07</v>
      </c>
      <c r="MC179" s="593">
        <v>14.26</v>
      </c>
      <c r="MD179" s="593">
        <v>11.05</v>
      </c>
      <c r="ME179" s="593">
        <v>11.05</v>
      </c>
      <c r="MF179" s="593">
        <v>11.03</v>
      </c>
      <c r="MG179" s="593">
        <v>11.03</v>
      </c>
      <c r="MH179" s="593">
        <v>11.69</v>
      </c>
      <c r="MI179" s="593">
        <v>11.69</v>
      </c>
      <c r="MJ179" s="593">
        <v>11.06</v>
      </c>
      <c r="MK179" s="593">
        <v>11.06</v>
      </c>
      <c r="ML179" s="593">
        <v>11.38</v>
      </c>
      <c r="MM179" s="593">
        <v>11.29</v>
      </c>
      <c r="MN179" s="593">
        <v>33.200000000000003</v>
      </c>
      <c r="MO179" s="593">
        <v>33.200000000000003</v>
      </c>
      <c r="MP179" s="593">
        <v>27.41</v>
      </c>
      <c r="MQ179" s="593">
        <v>27.41</v>
      </c>
      <c r="MR179" s="593">
        <v>28.82</v>
      </c>
      <c r="MS179" s="593">
        <v>28.82</v>
      </c>
      <c r="MT179" s="593">
        <v>181.42</v>
      </c>
      <c r="MU179" s="593">
        <v>181.42</v>
      </c>
      <c r="MV179" s="593">
        <v>181.42</v>
      </c>
      <c r="MW179" s="593">
        <v>181.42</v>
      </c>
      <c r="MX179" s="593">
        <v>181.42</v>
      </c>
      <c r="MY179" s="593">
        <v>181.42</v>
      </c>
      <c r="MZ179" s="593">
        <v>53.84</v>
      </c>
      <c r="NA179" s="593">
        <v>53.84</v>
      </c>
      <c r="NB179" s="593">
        <v>229.71</v>
      </c>
      <c r="NC179" s="593">
        <v>229.71</v>
      </c>
      <c r="ND179" s="593">
        <v>224.55</v>
      </c>
      <c r="NE179" s="593">
        <v>224.55</v>
      </c>
      <c r="NF179" s="604">
        <f t="shared" si="16"/>
        <v>227.13</v>
      </c>
      <c r="NG179" s="604">
        <f t="shared" si="16"/>
        <v>227.13</v>
      </c>
      <c r="NH179" s="593">
        <v>228.41</v>
      </c>
      <c r="NI179" s="593">
        <v>228.41</v>
      </c>
      <c r="NL179" s="593">
        <v>46.28</v>
      </c>
      <c r="NM179" s="593">
        <v>46.28</v>
      </c>
      <c r="NN179" s="593">
        <v>193.28</v>
      </c>
      <c r="NO179" s="593">
        <v>193.28</v>
      </c>
      <c r="NP179" s="593">
        <v>193.28</v>
      </c>
      <c r="NQ179" s="593">
        <v>195.19</v>
      </c>
      <c r="NR179" s="593">
        <v>192.72</v>
      </c>
      <c r="NS179" s="593">
        <v>192.72</v>
      </c>
      <c r="NT179" s="593">
        <v>193.66</v>
      </c>
      <c r="NU179" s="593">
        <v>193.66</v>
      </c>
      <c r="NX179" s="593">
        <v>104.52</v>
      </c>
      <c r="NY179" s="593">
        <v>104.52</v>
      </c>
      <c r="NZ179" s="593">
        <v>208.04</v>
      </c>
      <c r="OA179" s="593">
        <v>208.04</v>
      </c>
      <c r="OB179" s="593">
        <v>208.04</v>
      </c>
      <c r="OC179" s="593">
        <v>208.04</v>
      </c>
      <c r="OD179" s="593">
        <v>208.61</v>
      </c>
      <c r="OE179" s="593">
        <v>208.61</v>
      </c>
      <c r="OJ179" s="593">
        <v>73.900000000000006</v>
      </c>
      <c r="OK179" s="593">
        <v>73.900000000000006</v>
      </c>
      <c r="OL179" s="593">
        <v>166.82</v>
      </c>
      <c r="OM179" s="593">
        <v>166.82</v>
      </c>
      <c r="ON179" s="593">
        <v>166.82</v>
      </c>
      <c r="OO179" s="593">
        <v>166.82</v>
      </c>
      <c r="OP179" s="593">
        <v>174.23</v>
      </c>
      <c r="OQ179" s="593">
        <v>174.23</v>
      </c>
      <c r="OR179" s="593">
        <v>202.1</v>
      </c>
      <c r="OS179" s="593">
        <v>202.1</v>
      </c>
      <c r="OV179" s="593">
        <v>34.72</v>
      </c>
      <c r="OW179" s="593">
        <v>34.72</v>
      </c>
      <c r="OX179" s="593">
        <v>29.02</v>
      </c>
      <c r="OY179" s="593">
        <v>29.02</v>
      </c>
      <c r="OZ179" s="593">
        <v>28.44</v>
      </c>
      <c r="PA179" s="593">
        <v>28.44</v>
      </c>
      <c r="PB179" s="593">
        <v>27.97</v>
      </c>
      <c r="PC179" s="593">
        <v>27.97</v>
      </c>
      <c r="PD179" s="593">
        <v>180.28</v>
      </c>
      <c r="PE179" s="593">
        <v>180.28</v>
      </c>
      <c r="PH179" s="593">
        <v>39.57</v>
      </c>
      <c r="PI179" s="593">
        <v>39.57</v>
      </c>
      <c r="PJ179" s="593">
        <v>33.79</v>
      </c>
      <c r="PK179" s="593">
        <v>33.79</v>
      </c>
      <c r="PL179" s="593">
        <v>33.79</v>
      </c>
      <c r="PM179" s="593">
        <v>32.56</v>
      </c>
      <c r="PN179" s="593">
        <v>32.56</v>
      </c>
      <c r="PO179" s="593">
        <v>32.89</v>
      </c>
      <c r="PP179" s="593">
        <v>192.36</v>
      </c>
      <c r="PQ179" s="593">
        <v>192.36</v>
      </c>
      <c r="PT179" s="593">
        <v>27.62</v>
      </c>
      <c r="PU179" s="593">
        <v>27.62</v>
      </c>
      <c r="PV179" s="593">
        <v>20.55</v>
      </c>
      <c r="PW179" s="593">
        <v>20.55</v>
      </c>
      <c r="PX179" s="593">
        <v>21.37</v>
      </c>
      <c r="PY179" s="593">
        <v>21.37</v>
      </c>
      <c r="PZ179" s="593">
        <v>21.37</v>
      </c>
      <c r="QA179" s="593">
        <v>21.37</v>
      </c>
      <c r="QB179" s="593">
        <v>21.37</v>
      </c>
      <c r="QC179" s="593">
        <v>21.37</v>
      </c>
      <c r="QD179" s="593">
        <v>21.41</v>
      </c>
      <c r="QE179" s="593">
        <v>21.65</v>
      </c>
      <c r="QF179" s="593">
        <v>7.99</v>
      </c>
      <c r="QG179" s="593">
        <v>7.99</v>
      </c>
      <c r="QH179" s="593">
        <v>5.87</v>
      </c>
      <c r="QI179" s="593">
        <v>5.87</v>
      </c>
      <c r="QJ179" s="593">
        <v>6.1</v>
      </c>
      <c r="QK179" s="593">
        <v>6.1</v>
      </c>
      <c r="QL179" s="593">
        <v>6.1</v>
      </c>
      <c r="QM179" s="593">
        <v>6.1</v>
      </c>
      <c r="QN179" s="593">
        <v>6.1</v>
      </c>
      <c r="QO179" s="593">
        <v>6.1</v>
      </c>
      <c r="QP179" s="593">
        <v>6.13</v>
      </c>
      <c r="QQ179" s="593">
        <v>6.13</v>
      </c>
      <c r="QR179" s="593">
        <v>9.39</v>
      </c>
      <c r="QS179" s="593">
        <v>9.39</v>
      </c>
      <c r="QT179" s="593">
        <v>6.88</v>
      </c>
      <c r="QU179" s="593">
        <v>6.88</v>
      </c>
      <c r="QV179" s="593">
        <v>7.16</v>
      </c>
      <c r="QW179" s="593">
        <v>7.16</v>
      </c>
      <c r="QX179" s="593">
        <v>7.16</v>
      </c>
      <c r="QY179" s="593">
        <v>7.16</v>
      </c>
      <c r="QZ179" s="593">
        <v>7.16</v>
      </c>
      <c r="RA179" s="593">
        <v>7.16</v>
      </c>
      <c r="RB179" s="593">
        <v>7.19</v>
      </c>
      <c r="RC179" s="593">
        <v>7.19</v>
      </c>
      <c r="RD179" s="593">
        <v>14.69</v>
      </c>
      <c r="RE179" s="593">
        <v>14.69</v>
      </c>
      <c r="RF179" s="593">
        <v>10.77</v>
      </c>
      <c r="RG179" s="593">
        <v>10.77</v>
      </c>
      <c r="RH179" s="593">
        <v>11.17</v>
      </c>
      <c r="RI179" s="593">
        <v>11.17</v>
      </c>
      <c r="RJ179" s="593">
        <v>11.17</v>
      </c>
      <c r="RK179" s="593">
        <v>11.17</v>
      </c>
      <c r="RL179" s="593">
        <v>11.17</v>
      </c>
      <c r="RM179" s="593">
        <v>11.17</v>
      </c>
      <c r="RN179" s="593">
        <v>11.25</v>
      </c>
      <c r="RO179" s="593">
        <v>11.38</v>
      </c>
      <c r="RP179" s="593">
        <v>38.68</v>
      </c>
      <c r="RQ179" s="593">
        <v>38.68</v>
      </c>
      <c r="RR179" s="593">
        <v>29.13</v>
      </c>
      <c r="RS179" s="593">
        <v>29.13</v>
      </c>
      <c r="RT179" s="593">
        <v>30.25</v>
      </c>
      <c r="RU179" s="593">
        <v>30.25</v>
      </c>
      <c r="RV179" s="593">
        <v>30.25</v>
      </c>
      <c r="RW179" s="593">
        <v>30.25</v>
      </c>
      <c r="RX179" s="593">
        <v>30.25</v>
      </c>
      <c r="RY179" s="593">
        <v>30.25</v>
      </c>
      <c r="RZ179" s="593">
        <v>30.28</v>
      </c>
      <c r="SA179" s="593">
        <v>30.28</v>
      </c>
      <c r="SB179" s="593">
        <v>20.48</v>
      </c>
      <c r="SC179" s="593">
        <v>20.48</v>
      </c>
      <c r="SD179" s="593">
        <v>15.17</v>
      </c>
      <c r="SE179" s="593">
        <v>15.17</v>
      </c>
      <c r="SF179" s="593">
        <v>15.79</v>
      </c>
      <c r="SG179" s="593">
        <v>15.79</v>
      </c>
      <c r="SH179" s="593">
        <v>15.79</v>
      </c>
      <c r="SI179" s="593">
        <v>15.79</v>
      </c>
      <c r="SJ179" s="593">
        <v>15.79</v>
      </c>
      <c r="SK179" s="593">
        <v>15.79</v>
      </c>
      <c r="SL179" s="593">
        <v>15.82</v>
      </c>
      <c r="SM179" s="593">
        <v>15.82</v>
      </c>
      <c r="SN179" s="593">
        <v>17.2</v>
      </c>
      <c r="SO179" s="593">
        <v>17.2</v>
      </c>
      <c r="SZ179" s="593">
        <v>18.87</v>
      </c>
      <c r="TA179" s="593">
        <v>18.87</v>
      </c>
      <c r="TX179" s="593">
        <v>11.99</v>
      </c>
      <c r="TY179" s="600">
        <v>11.99</v>
      </c>
    </row>
    <row r="180" spans="1:545" s="593" customFormat="1" x14ac:dyDescent="0.15">
      <c r="A180" s="602">
        <v>64</v>
      </c>
      <c r="B180" s="603">
        <v>43.86</v>
      </c>
      <c r="C180" s="603">
        <v>43.86</v>
      </c>
      <c r="D180" s="603">
        <v>44.05</v>
      </c>
      <c r="E180" s="603">
        <v>44.05</v>
      </c>
      <c r="F180" s="603">
        <v>168.27</v>
      </c>
      <c r="G180" s="603">
        <v>168.27</v>
      </c>
      <c r="H180" s="603">
        <v>158.77000000000001</v>
      </c>
      <c r="I180" s="603">
        <v>158.77000000000001</v>
      </c>
      <c r="J180" s="603">
        <v>164.81</v>
      </c>
      <c r="K180" s="603">
        <v>164.81</v>
      </c>
      <c r="L180" s="603"/>
      <c r="M180" s="603"/>
      <c r="N180" s="603"/>
      <c r="O180" s="603"/>
      <c r="P180" s="603"/>
      <c r="Q180" s="603"/>
      <c r="R180" s="603"/>
      <c r="S180" s="603"/>
      <c r="T180" s="603"/>
      <c r="U180" s="603"/>
      <c r="V180" s="603"/>
      <c r="W180" s="603"/>
      <c r="X180" s="603"/>
      <c r="Y180" s="603"/>
      <c r="Z180" s="603">
        <v>8.81</v>
      </c>
      <c r="AA180" s="603"/>
      <c r="AB180" s="603"/>
      <c r="AC180" s="603"/>
      <c r="AD180" s="603"/>
      <c r="AE180" s="603"/>
      <c r="AF180" s="603"/>
      <c r="AG180" s="603"/>
      <c r="AH180" s="603"/>
      <c r="AI180" s="603"/>
      <c r="AJ180" s="603"/>
      <c r="AK180" s="603"/>
      <c r="AL180" s="603">
        <v>20.420000000000002</v>
      </c>
      <c r="AM180" s="603">
        <v>20.420000000000002</v>
      </c>
      <c r="AN180" s="603"/>
      <c r="AO180" s="603"/>
      <c r="AP180" s="603"/>
      <c r="AQ180" s="603"/>
      <c r="AR180" s="603"/>
      <c r="AS180" s="603"/>
      <c r="AT180" s="603"/>
      <c r="AU180" s="603"/>
      <c r="AV180" s="603"/>
      <c r="AW180" s="603"/>
      <c r="AX180" s="603">
        <v>23.29</v>
      </c>
      <c r="AY180" s="603">
        <v>23.29</v>
      </c>
      <c r="AZ180" s="603"/>
      <c r="BA180" s="603"/>
      <c r="BB180" s="603"/>
      <c r="BC180" s="603"/>
      <c r="BD180" s="603"/>
      <c r="BE180" s="603"/>
      <c r="BF180" s="603"/>
      <c r="BG180" s="603"/>
      <c r="BH180" s="603"/>
      <c r="BI180" s="603"/>
      <c r="BJ180" s="603">
        <v>12.51</v>
      </c>
      <c r="BK180" s="603"/>
      <c r="BL180" s="603"/>
      <c r="BM180" s="603"/>
      <c r="BN180" s="603"/>
      <c r="BO180" s="603"/>
      <c r="BP180" s="603"/>
      <c r="BQ180" s="603"/>
      <c r="BR180" s="603"/>
      <c r="BS180" s="603"/>
      <c r="BT180" s="603"/>
      <c r="BU180" s="603"/>
      <c r="BV180" s="603">
        <v>3.53</v>
      </c>
      <c r="BW180" s="603"/>
      <c r="BX180" s="603"/>
      <c r="BY180" s="603"/>
      <c r="BZ180" s="603"/>
      <c r="CA180" s="603"/>
      <c r="CB180" s="603"/>
      <c r="CC180" s="603"/>
      <c r="CD180" s="603"/>
      <c r="CE180" s="603"/>
      <c r="CF180" s="603"/>
      <c r="CG180" s="603"/>
      <c r="CH180" s="603">
        <v>11.19</v>
      </c>
      <c r="CI180" s="603">
        <v>11.19</v>
      </c>
      <c r="CJ180" s="603"/>
      <c r="CK180" s="603"/>
      <c r="CL180" s="603"/>
      <c r="CM180" s="603"/>
      <c r="CN180" s="603"/>
      <c r="CO180" s="603"/>
      <c r="CP180" s="603"/>
      <c r="CQ180" s="603"/>
      <c r="CR180" s="603"/>
      <c r="CS180" s="603"/>
      <c r="CT180" s="603"/>
      <c r="CU180" s="603"/>
      <c r="CV180" s="603"/>
      <c r="CW180" s="603"/>
      <c r="CX180" s="603"/>
      <c r="CY180" s="603"/>
      <c r="CZ180" s="603"/>
      <c r="DA180" s="603"/>
      <c r="DB180" s="603"/>
      <c r="DC180" s="603"/>
      <c r="DD180" s="603"/>
      <c r="DE180" s="603"/>
      <c r="DF180" s="603">
        <v>137.46</v>
      </c>
      <c r="DG180" s="603">
        <v>137.46</v>
      </c>
      <c r="DH180" s="603">
        <v>137.18</v>
      </c>
      <c r="DI180" s="603">
        <v>137.47</v>
      </c>
      <c r="DJ180" s="603">
        <v>249.26000000000002</v>
      </c>
      <c r="DK180" s="603">
        <v>248.79</v>
      </c>
      <c r="DL180" s="603">
        <v>240.15</v>
      </c>
      <c r="DM180" s="603">
        <v>240.15</v>
      </c>
      <c r="DN180" s="603">
        <v>248.79</v>
      </c>
      <c r="DO180" s="603">
        <v>248.79</v>
      </c>
      <c r="DP180" s="603">
        <v>240.15</v>
      </c>
      <c r="DQ180" s="603">
        <v>248.79</v>
      </c>
      <c r="DR180" s="603">
        <v>248.79</v>
      </c>
      <c r="DS180" s="603">
        <v>248.79</v>
      </c>
      <c r="DT180" s="603">
        <v>240.15</v>
      </c>
      <c r="DU180" s="603">
        <v>240.15</v>
      </c>
      <c r="DV180" s="603">
        <v>263.35000000000002</v>
      </c>
      <c r="DW180" s="603">
        <v>255.79</v>
      </c>
      <c r="DX180" s="603">
        <v>263.35000000000002</v>
      </c>
      <c r="DY180" s="603">
        <v>263.35000000000002</v>
      </c>
      <c r="DZ180" s="603">
        <v>255.79</v>
      </c>
      <c r="EA180" s="603">
        <v>255.79</v>
      </c>
      <c r="EB180" s="603">
        <v>256.36</v>
      </c>
      <c r="EC180" s="603">
        <v>256.36</v>
      </c>
      <c r="ED180" s="603">
        <v>72.599999999999994</v>
      </c>
      <c r="EE180" s="603">
        <v>69.959999999999994</v>
      </c>
      <c r="EF180" s="603">
        <v>69.959999999999994</v>
      </c>
      <c r="EG180" s="603">
        <v>69.790000000000006</v>
      </c>
      <c r="EH180" s="603">
        <v>70.23</v>
      </c>
      <c r="EI180" s="603">
        <v>70.23</v>
      </c>
      <c r="EJ180" s="603">
        <v>206.93</v>
      </c>
      <c r="EK180" s="603">
        <v>206.93</v>
      </c>
      <c r="EL180" s="603">
        <v>206.93</v>
      </c>
      <c r="EM180" s="603">
        <v>211.72</v>
      </c>
      <c r="EN180" s="603">
        <v>207.2</v>
      </c>
      <c r="EO180" s="603">
        <v>207.2</v>
      </c>
      <c r="EP180" s="603">
        <v>207.33</v>
      </c>
      <c r="EQ180" s="603">
        <v>207.33</v>
      </c>
      <c r="ER180" s="603">
        <v>62.73</v>
      </c>
      <c r="ES180" s="603">
        <v>63.03</v>
      </c>
      <c r="ET180" s="603">
        <v>62.77</v>
      </c>
      <c r="EU180" s="603">
        <v>62.77</v>
      </c>
      <c r="EV180" s="603">
        <v>62.77</v>
      </c>
      <c r="EW180" s="603">
        <v>62.77</v>
      </c>
      <c r="EX180" s="603">
        <v>62.77</v>
      </c>
      <c r="EY180" s="603">
        <v>55.66</v>
      </c>
      <c r="EZ180" s="603">
        <v>172.68</v>
      </c>
      <c r="FA180" s="603">
        <v>172.68</v>
      </c>
      <c r="FB180" s="603">
        <v>172.68</v>
      </c>
      <c r="FC180" s="603">
        <v>172.68</v>
      </c>
      <c r="FD180" s="603">
        <v>34.979999999999997</v>
      </c>
      <c r="FE180" s="603">
        <v>34.979999999999997</v>
      </c>
      <c r="FF180" s="603">
        <v>34.979999999999997</v>
      </c>
      <c r="FG180" s="603">
        <v>34.979999999999997</v>
      </c>
      <c r="FH180" s="603">
        <v>34.979999999999997</v>
      </c>
      <c r="FI180" s="603">
        <v>34.979999999999997</v>
      </c>
      <c r="FJ180" s="603">
        <v>30.02</v>
      </c>
      <c r="FK180" s="603">
        <v>30.02</v>
      </c>
      <c r="FL180" s="593">
        <v>30.02</v>
      </c>
      <c r="FM180" s="593">
        <v>30.02</v>
      </c>
      <c r="FN180" s="593">
        <v>30.62</v>
      </c>
      <c r="FO180" s="593">
        <v>30.62</v>
      </c>
      <c r="FP180" s="593">
        <v>43.89</v>
      </c>
      <c r="FQ180" s="593">
        <v>43.89</v>
      </c>
      <c r="FR180" s="593">
        <v>43.89</v>
      </c>
      <c r="FS180" s="593">
        <v>43.89</v>
      </c>
      <c r="FT180" s="593">
        <v>179.36</v>
      </c>
      <c r="FU180" s="593">
        <v>179.36</v>
      </c>
      <c r="FV180" s="593">
        <v>179.36</v>
      </c>
      <c r="FW180" s="593">
        <v>179.36</v>
      </c>
      <c r="FX180" s="593">
        <v>179.36</v>
      </c>
      <c r="FY180" s="593">
        <v>179.36</v>
      </c>
      <c r="FZ180" s="593">
        <v>179.36</v>
      </c>
      <c r="GA180" s="593">
        <v>179.36</v>
      </c>
      <c r="GB180" s="593">
        <v>90.22</v>
      </c>
      <c r="GC180" s="593">
        <v>90.22</v>
      </c>
      <c r="GD180" s="593">
        <v>22.59</v>
      </c>
      <c r="GE180" s="593">
        <v>22.83</v>
      </c>
      <c r="GF180" s="593">
        <v>26</v>
      </c>
      <c r="GG180" s="593">
        <v>26</v>
      </c>
      <c r="GH180" s="593">
        <v>22.62</v>
      </c>
      <c r="GI180" s="593">
        <v>22.62</v>
      </c>
      <c r="GJ180" s="593">
        <v>22.45</v>
      </c>
      <c r="GK180" s="593">
        <v>22.45</v>
      </c>
      <c r="GL180" s="593">
        <v>22.45</v>
      </c>
      <c r="GM180" s="593">
        <v>22.45</v>
      </c>
      <c r="GN180" s="593">
        <v>9.02</v>
      </c>
      <c r="GO180" s="593">
        <v>9.02</v>
      </c>
      <c r="GP180" s="593">
        <v>7.56</v>
      </c>
      <c r="GQ180" s="593">
        <v>7.35</v>
      </c>
      <c r="GZ180" s="593">
        <v>53.09</v>
      </c>
      <c r="HA180" s="593">
        <v>53.09</v>
      </c>
      <c r="HB180" s="593">
        <v>165.3</v>
      </c>
      <c r="HC180" s="593">
        <v>165.3</v>
      </c>
      <c r="HD180" s="593">
        <v>165.3</v>
      </c>
      <c r="HE180" s="593">
        <v>165.3</v>
      </c>
      <c r="HF180" s="593">
        <v>211.33</v>
      </c>
      <c r="HG180" s="593">
        <v>211.33</v>
      </c>
      <c r="HH180" s="593">
        <v>211.33</v>
      </c>
      <c r="HI180" s="593">
        <v>211.33</v>
      </c>
      <c r="HJ180" s="593">
        <v>211.33</v>
      </c>
      <c r="HK180" s="593">
        <v>211.33</v>
      </c>
      <c r="HL180" s="593">
        <v>263.97000000000003</v>
      </c>
      <c r="HM180" s="593">
        <v>263.97000000000003</v>
      </c>
      <c r="HN180" s="593">
        <v>233.99</v>
      </c>
      <c r="HO180" s="593">
        <v>233.99</v>
      </c>
      <c r="HP180" s="593">
        <v>233.99</v>
      </c>
      <c r="HQ180" s="593">
        <v>233.99</v>
      </c>
      <c r="HR180" s="593">
        <v>239.76</v>
      </c>
      <c r="HS180" s="593">
        <v>239.76</v>
      </c>
      <c r="HT180" s="593">
        <v>239.76</v>
      </c>
      <c r="HU180" s="593">
        <v>239.76</v>
      </c>
      <c r="HX180" s="593">
        <v>48.12</v>
      </c>
      <c r="HY180" s="593">
        <v>48.12</v>
      </c>
      <c r="HZ180" s="593">
        <v>157.72999999999999</v>
      </c>
      <c r="IA180" s="593">
        <v>157.72999999999999</v>
      </c>
      <c r="IB180" s="593">
        <v>159.96</v>
      </c>
      <c r="IC180" s="593">
        <v>159.96</v>
      </c>
      <c r="ID180" s="593">
        <v>207.55</v>
      </c>
      <c r="IE180" s="593">
        <v>207.55</v>
      </c>
      <c r="IJ180" s="593">
        <v>119.71</v>
      </c>
      <c r="IK180" s="593">
        <v>119.71</v>
      </c>
      <c r="IL180" s="593">
        <v>243.42</v>
      </c>
      <c r="IM180" s="593">
        <v>243.42</v>
      </c>
      <c r="IN180" s="593">
        <v>309.69</v>
      </c>
      <c r="IO180" s="593">
        <v>309.69</v>
      </c>
      <c r="IP180" s="593">
        <v>309.69</v>
      </c>
      <c r="IQ180" s="593">
        <v>309.69</v>
      </c>
      <c r="IV180" s="593">
        <v>119.71</v>
      </c>
      <c r="IW180" s="593">
        <v>119.71</v>
      </c>
      <c r="IX180" s="593">
        <v>243.42</v>
      </c>
      <c r="IY180" s="593">
        <v>243.42</v>
      </c>
      <c r="IZ180" s="593">
        <v>309.69</v>
      </c>
      <c r="JA180" s="593">
        <v>309.69</v>
      </c>
      <c r="JB180" s="593">
        <v>309.69</v>
      </c>
      <c r="JC180" s="593">
        <v>309.69</v>
      </c>
      <c r="JH180" s="593">
        <v>111.99</v>
      </c>
      <c r="JI180" s="593">
        <v>111.99</v>
      </c>
      <c r="JJ180" s="593">
        <v>235.6</v>
      </c>
      <c r="JK180" s="593">
        <v>235.6</v>
      </c>
      <c r="JL180" s="593">
        <v>235.6</v>
      </c>
      <c r="JM180" s="593">
        <v>235.6</v>
      </c>
      <c r="JN180" s="593">
        <v>300.27</v>
      </c>
      <c r="JO180" s="593">
        <v>300.27</v>
      </c>
      <c r="JP180" s="593">
        <v>300.27</v>
      </c>
      <c r="JQ180" s="593">
        <v>300.27</v>
      </c>
      <c r="JT180" s="593">
        <v>29.64</v>
      </c>
      <c r="JU180" s="593">
        <v>29.64</v>
      </c>
      <c r="JV180" s="593">
        <v>29.64</v>
      </c>
      <c r="JW180" s="593">
        <v>29.64</v>
      </c>
      <c r="JX180" s="593">
        <v>29.64</v>
      </c>
      <c r="JY180" s="593">
        <v>29.64</v>
      </c>
      <c r="KF180" s="593">
        <v>13.2</v>
      </c>
      <c r="KG180" s="593">
        <v>13.2</v>
      </c>
      <c r="KH180" s="593">
        <v>12.52</v>
      </c>
      <c r="KI180" s="593">
        <v>12.52</v>
      </c>
      <c r="KJ180" s="593">
        <v>12.52</v>
      </c>
      <c r="KK180" s="593">
        <v>12.52</v>
      </c>
      <c r="KR180" s="593">
        <v>30.72</v>
      </c>
      <c r="KS180" s="593">
        <v>30.72</v>
      </c>
      <c r="KT180" s="593">
        <v>30.72</v>
      </c>
      <c r="KU180" s="593">
        <v>30.72</v>
      </c>
      <c r="KV180" s="593">
        <v>158.94999999999999</v>
      </c>
      <c r="KW180" s="593">
        <v>158.94999999999999</v>
      </c>
      <c r="LD180" s="593">
        <v>14.6</v>
      </c>
      <c r="LE180" s="593">
        <v>14.6</v>
      </c>
      <c r="LF180" s="593">
        <v>14.6</v>
      </c>
      <c r="LG180" s="593">
        <v>14.6</v>
      </c>
      <c r="LH180" s="593">
        <v>2.4300000000000002</v>
      </c>
      <c r="LI180" s="593">
        <v>2.4300000000000002</v>
      </c>
      <c r="LP180" s="593">
        <v>14.58</v>
      </c>
      <c r="LQ180" s="593">
        <v>14.58</v>
      </c>
      <c r="LR180" s="593">
        <v>14.58</v>
      </c>
      <c r="LS180" s="593">
        <v>14.58</v>
      </c>
      <c r="LT180" s="593">
        <v>11.63</v>
      </c>
      <c r="LU180" s="593">
        <v>11.63</v>
      </c>
      <c r="MB180" s="593">
        <v>14.13</v>
      </c>
      <c r="MC180" s="593">
        <v>14.32</v>
      </c>
      <c r="MD180" s="593">
        <v>11.13</v>
      </c>
      <c r="ME180" s="593">
        <v>11.13</v>
      </c>
      <c r="MF180" s="593">
        <v>11.12</v>
      </c>
      <c r="MG180" s="593">
        <v>11.12</v>
      </c>
      <c r="MH180" s="593">
        <v>11.77</v>
      </c>
      <c r="MI180" s="593">
        <v>11.77</v>
      </c>
      <c r="MJ180" s="593">
        <v>11.14</v>
      </c>
      <c r="MK180" s="593">
        <v>11.14</v>
      </c>
      <c r="ML180" s="593">
        <v>11.46</v>
      </c>
      <c r="MM180" s="593">
        <v>11.37</v>
      </c>
      <c r="MN180" s="593">
        <v>33.36</v>
      </c>
      <c r="MO180" s="593">
        <v>33.36</v>
      </c>
      <c r="MP180" s="593">
        <v>27.6</v>
      </c>
      <c r="MQ180" s="593">
        <v>27.6</v>
      </c>
      <c r="MR180" s="593">
        <v>29</v>
      </c>
      <c r="MS180" s="593">
        <v>29</v>
      </c>
      <c r="MT180" s="593">
        <v>182.65</v>
      </c>
      <c r="MU180" s="593">
        <v>182.65</v>
      </c>
      <c r="MV180" s="593">
        <v>182.65</v>
      </c>
      <c r="MW180" s="593">
        <v>182.65</v>
      </c>
      <c r="MX180" s="593">
        <v>182.65</v>
      </c>
      <c r="MY180" s="593">
        <v>182.65</v>
      </c>
      <c r="MZ180" s="593">
        <v>54.09</v>
      </c>
      <c r="NA180" s="593">
        <v>54.09</v>
      </c>
      <c r="NB180" s="593">
        <v>231.21</v>
      </c>
      <c r="NC180" s="593">
        <v>231.21</v>
      </c>
      <c r="ND180" s="593">
        <v>226.03</v>
      </c>
      <c r="NE180" s="593">
        <v>226.03</v>
      </c>
      <c r="NF180" s="604">
        <f t="shared" si="16"/>
        <v>228.62</v>
      </c>
      <c r="NG180" s="604">
        <f t="shared" si="16"/>
        <v>228.62</v>
      </c>
      <c r="NH180" s="593">
        <v>229.84</v>
      </c>
      <c r="NI180" s="593">
        <v>229.84</v>
      </c>
      <c r="NL180" s="593">
        <v>46.5</v>
      </c>
      <c r="NM180" s="593">
        <v>46.5</v>
      </c>
      <c r="NN180" s="593">
        <v>194.56</v>
      </c>
      <c r="NO180" s="593">
        <v>194.56</v>
      </c>
      <c r="NP180" s="593">
        <v>194.56</v>
      </c>
      <c r="NQ180" s="593">
        <v>196.43</v>
      </c>
      <c r="NR180" s="593">
        <v>194.02</v>
      </c>
      <c r="NS180" s="593">
        <v>194.02</v>
      </c>
      <c r="NT180" s="593">
        <v>194.94</v>
      </c>
      <c r="NU180" s="593">
        <v>194.94</v>
      </c>
      <c r="NX180" s="593">
        <v>105.01</v>
      </c>
      <c r="NY180" s="593">
        <v>105.01</v>
      </c>
      <c r="NZ180" s="593">
        <v>209.17</v>
      </c>
      <c r="OA180" s="593">
        <v>209.17</v>
      </c>
      <c r="OB180" s="593">
        <v>209.17</v>
      </c>
      <c r="OC180" s="593">
        <v>209.17</v>
      </c>
      <c r="OD180" s="593">
        <v>209.73</v>
      </c>
      <c r="OE180" s="593">
        <v>209.73</v>
      </c>
      <c r="OJ180" s="593">
        <v>74.239999999999995</v>
      </c>
      <c r="OK180" s="593">
        <v>74.239999999999995</v>
      </c>
      <c r="OL180" s="593">
        <v>167.53</v>
      </c>
      <c r="OM180" s="593">
        <v>167.53</v>
      </c>
      <c r="ON180" s="593">
        <v>167.53</v>
      </c>
      <c r="OO180" s="593">
        <v>167.53</v>
      </c>
      <c r="OP180" s="593">
        <v>175.73</v>
      </c>
      <c r="OQ180" s="593">
        <v>175.73</v>
      </c>
      <c r="OR180" s="593">
        <v>203.36</v>
      </c>
      <c r="OS180" s="593">
        <v>203.36</v>
      </c>
      <c r="OV180" s="593">
        <v>34.880000000000003</v>
      </c>
      <c r="OW180" s="593">
        <v>34.880000000000003</v>
      </c>
      <c r="OX180" s="593">
        <v>29.22</v>
      </c>
      <c r="OY180" s="593">
        <v>29.22</v>
      </c>
      <c r="OZ180" s="593">
        <v>28.64</v>
      </c>
      <c r="PA180" s="593">
        <v>28.64</v>
      </c>
      <c r="PB180" s="593">
        <v>28.16</v>
      </c>
      <c r="PC180" s="593">
        <v>28.16</v>
      </c>
      <c r="PD180" s="593">
        <v>181.5</v>
      </c>
      <c r="PE180" s="593">
        <v>181.5</v>
      </c>
      <c r="PH180" s="593">
        <v>39.75</v>
      </c>
      <c r="PI180" s="593">
        <v>39.75</v>
      </c>
      <c r="PJ180" s="593">
        <v>33.99</v>
      </c>
      <c r="PK180" s="593">
        <v>33.99</v>
      </c>
      <c r="PL180" s="593">
        <v>33.99</v>
      </c>
      <c r="PM180" s="593">
        <v>32.75</v>
      </c>
      <c r="PN180" s="593">
        <v>32.75</v>
      </c>
      <c r="PO180" s="593">
        <v>33.07</v>
      </c>
      <c r="PP180" s="593">
        <v>193.43</v>
      </c>
      <c r="PQ180" s="593">
        <v>193.43</v>
      </c>
      <c r="PT180" s="593">
        <v>27.78</v>
      </c>
      <c r="PU180" s="593">
        <v>27.78</v>
      </c>
      <c r="PV180" s="593">
        <v>20.77</v>
      </c>
      <c r="PW180" s="593">
        <v>20.77</v>
      </c>
      <c r="PX180" s="593">
        <v>21.47</v>
      </c>
      <c r="PY180" s="593">
        <v>21.47</v>
      </c>
      <c r="PZ180" s="593">
        <v>21.47</v>
      </c>
      <c r="QA180" s="593">
        <v>21.47</v>
      </c>
      <c r="QB180" s="593">
        <v>21.47</v>
      </c>
      <c r="QC180" s="593">
        <v>21.47</v>
      </c>
      <c r="QD180" s="593">
        <v>21.61</v>
      </c>
      <c r="QE180" s="593">
        <v>21.85</v>
      </c>
      <c r="QF180" s="593">
        <v>8.0500000000000007</v>
      </c>
      <c r="QG180" s="593">
        <v>8.0500000000000007</v>
      </c>
      <c r="QH180" s="593">
        <v>5.94</v>
      </c>
      <c r="QI180" s="593">
        <v>5.94</v>
      </c>
      <c r="QJ180" s="593">
        <v>6.13</v>
      </c>
      <c r="QK180" s="593">
        <v>6.13</v>
      </c>
      <c r="QL180" s="593">
        <v>6.13</v>
      </c>
      <c r="QM180" s="593">
        <v>6.13</v>
      </c>
      <c r="QN180" s="593">
        <v>6.13</v>
      </c>
      <c r="QO180" s="593">
        <v>6.13</v>
      </c>
      <c r="QP180" s="593">
        <v>6.2</v>
      </c>
      <c r="QQ180" s="593">
        <v>6.2</v>
      </c>
      <c r="QR180" s="593">
        <v>9.4600000000000009</v>
      </c>
      <c r="QS180" s="593">
        <v>9.4600000000000009</v>
      </c>
      <c r="QT180" s="593">
        <v>6.97</v>
      </c>
      <c r="QU180" s="593">
        <v>6.97</v>
      </c>
      <c r="QV180" s="593">
        <v>7.19</v>
      </c>
      <c r="QW180" s="593">
        <v>7.19</v>
      </c>
      <c r="QX180" s="593">
        <v>7.19</v>
      </c>
      <c r="QY180" s="593">
        <v>7.19</v>
      </c>
      <c r="QZ180" s="593">
        <v>7.19</v>
      </c>
      <c r="RA180" s="593">
        <v>7.19</v>
      </c>
      <c r="RB180" s="593">
        <v>7.28</v>
      </c>
      <c r="RC180" s="593">
        <v>7.28</v>
      </c>
      <c r="RD180" s="593">
        <v>14.75</v>
      </c>
      <c r="RE180" s="593">
        <v>14.75</v>
      </c>
      <c r="RF180" s="593">
        <v>10.86</v>
      </c>
      <c r="RG180" s="593">
        <v>10.86</v>
      </c>
      <c r="RH180" s="593">
        <v>11.23</v>
      </c>
      <c r="RI180" s="593">
        <v>11.23</v>
      </c>
      <c r="RJ180" s="593">
        <v>11.23</v>
      </c>
      <c r="RK180" s="593">
        <v>11.23</v>
      </c>
      <c r="RL180" s="593">
        <v>11.23</v>
      </c>
      <c r="RM180" s="593">
        <v>11.23</v>
      </c>
      <c r="RN180" s="593">
        <v>11.33</v>
      </c>
      <c r="RO180" s="593">
        <v>11.46</v>
      </c>
      <c r="RP180" s="593">
        <v>38.86</v>
      </c>
      <c r="RQ180" s="593">
        <v>38.86</v>
      </c>
      <c r="RR180" s="593">
        <v>29.36</v>
      </c>
      <c r="RS180" s="593">
        <v>29.36</v>
      </c>
      <c r="RT180" s="593">
        <v>30.45</v>
      </c>
      <c r="RU180" s="593">
        <v>30.45</v>
      </c>
      <c r="RV180" s="593">
        <v>30.45</v>
      </c>
      <c r="RW180" s="593">
        <v>30.45</v>
      </c>
      <c r="RX180" s="593">
        <v>30.45</v>
      </c>
      <c r="RY180" s="593">
        <v>30.45</v>
      </c>
      <c r="RZ180" s="593">
        <v>30.51</v>
      </c>
      <c r="SA180" s="593">
        <v>30.51</v>
      </c>
      <c r="SB180" s="593">
        <v>20.62</v>
      </c>
      <c r="SC180" s="593">
        <v>20.62</v>
      </c>
      <c r="SD180" s="593">
        <v>15.35</v>
      </c>
      <c r="SE180" s="593">
        <v>15.35</v>
      </c>
      <c r="SF180" s="593">
        <v>15.87</v>
      </c>
      <c r="SG180" s="593">
        <v>15.87</v>
      </c>
      <c r="SH180" s="593">
        <v>15.87</v>
      </c>
      <c r="SI180" s="593">
        <v>15.87</v>
      </c>
      <c r="SJ180" s="593">
        <v>15.87</v>
      </c>
      <c r="SK180" s="593">
        <v>15.87</v>
      </c>
      <c r="SL180" s="593">
        <v>15.99</v>
      </c>
      <c r="SM180" s="593">
        <v>15.99</v>
      </c>
      <c r="SN180" s="593">
        <v>17.28</v>
      </c>
      <c r="SO180" s="593">
        <v>17.28</v>
      </c>
      <c r="SZ180" s="593">
        <v>18.95</v>
      </c>
      <c r="TA180" s="593">
        <v>18.95</v>
      </c>
      <c r="TX180" s="593">
        <v>12.05</v>
      </c>
      <c r="TY180" s="600">
        <v>12.05</v>
      </c>
    </row>
    <row r="181" spans="1:545" s="593" customFormat="1" x14ac:dyDescent="0.15">
      <c r="A181" s="602">
        <v>65</v>
      </c>
      <c r="B181" s="603">
        <v>44.04</v>
      </c>
      <c r="C181" s="603">
        <v>44.04</v>
      </c>
      <c r="D181" s="603">
        <v>44.23</v>
      </c>
      <c r="E181" s="603">
        <v>44.23</v>
      </c>
      <c r="F181" s="603">
        <v>169.18</v>
      </c>
      <c r="G181" s="603">
        <v>169.18</v>
      </c>
      <c r="H181" s="603">
        <v>159.66</v>
      </c>
      <c r="I181" s="603">
        <v>159.66</v>
      </c>
      <c r="J181" s="603">
        <v>165.59</v>
      </c>
      <c r="K181" s="603">
        <v>165.59</v>
      </c>
      <c r="L181" s="603"/>
      <c r="M181" s="603"/>
      <c r="N181" s="603"/>
      <c r="O181" s="603"/>
      <c r="P181" s="603"/>
      <c r="Q181" s="603"/>
      <c r="R181" s="603"/>
      <c r="S181" s="603"/>
      <c r="T181" s="603"/>
      <c r="U181" s="603"/>
      <c r="V181" s="603"/>
      <c r="W181" s="603"/>
      <c r="X181" s="603"/>
      <c r="Y181" s="603"/>
      <c r="Z181" s="603">
        <v>8.86</v>
      </c>
      <c r="AA181" s="603"/>
      <c r="AB181" s="603"/>
      <c r="AC181" s="603"/>
      <c r="AD181" s="603"/>
      <c r="AE181" s="603"/>
      <c r="AF181" s="603"/>
      <c r="AG181" s="603"/>
      <c r="AH181" s="603"/>
      <c r="AI181" s="603"/>
      <c r="AJ181" s="603"/>
      <c r="AK181" s="603"/>
      <c r="AL181" s="603">
        <v>20.51</v>
      </c>
      <c r="AM181" s="603">
        <v>20.51</v>
      </c>
      <c r="AN181" s="603"/>
      <c r="AO181" s="603"/>
      <c r="AP181" s="603"/>
      <c r="AQ181" s="603"/>
      <c r="AR181" s="603"/>
      <c r="AS181" s="603"/>
      <c r="AT181" s="603"/>
      <c r="AU181" s="603"/>
      <c r="AV181" s="603"/>
      <c r="AW181" s="603"/>
      <c r="AX181" s="603">
        <v>23.39</v>
      </c>
      <c r="AY181" s="603">
        <v>23.39</v>
      </c>
      <c r="AZ181" s="603"/>
      <c r="BA181" s="603"/>
      <c r="BB181" s="603"/>
      <c r="BC181" s="603"/>
      <c r="BD181" s="603"/>
      <c r="BE181" s="603"/>
      <c r="BF181" s="603"/>
      <c r="BG181" s="603"/>
      <c r="BH181" s="603"/>
      <c r="BI181" s="603"/>
      <c r="BJ181" s="603">
        <v>12.57</v>
      </c>
      <c r="BK181" s="603"/>
      <c r="BL181" s="603"/>
      <c r="BM181" s="603"/>
      <c r="BN181" s="603"/>
      <c r="BO181" s="603"/>
      <c r="BP181" s="603"/>
      <c r="BQ181" s="603"/>
      <c r="BR181" s="603"/>
      <c r="BS181" s="603"/>
      <c r="BT181" s="603"/>
      <c r="BU181" s="603"/>
      <c r="BV181" s="603">
        <v>3.54</v>
      </c>
      <c r="BW181" s="603"/>
      <c r="BX181" s="603"/>
      <c r="BY181" s="603"/>
      <c r="BZ181" s="603"/>
      <c r="CA181" s="603"/>
      <c r="CB181" s="603"/>
      <c r="CC181" s="603"/>
      <c r="CD181" s="603"/>
      <c r="CE181" s="603"/>
      <c r="CF181" s="603"/>
      <c r="CG181" s="603"/>
      <c r="CH181" s="603">
        <v>11.24</v>
      </c>
      <c r="CI181" s="603">
        <v>11.24</v>
      </c>
      <c r="CJ181" s="603"/>
      <c r="CK181" s="603"/>
      <c r="CL181" s="603"/>
      <c r="CM181" s="603"/>
      <c r="CN181" s="603"/>
      <c r="CO181" s="603"/>
      <c r="CP181" s="603"/>
      <c r="CQ181" s="603"/>
      <c r="CR181" s="603"/>
      <c r="CS181" s="603"/>
      <c r="CT181" s="603"/>
      <c r="CU181" s="603"/>
      <c r="CV181" s="603"/>
      <c r="CW181" s="603"/>
      <c r="CX181" s="603"/>
      <c r="CY181" s="603"/>
      <c r="CZ181" s="603"/>
      <c r="DA181" s="603"/>
      <c r="DB181" s="603"/>
      <c r="DC181" s="603"/>
      <c r="DD181" s="603"/>
      <c r="DE181" s="603"/>
      <c r="DF181" s="603">
        <v>138.06</v>
      </c>
      <c r="DG181" s="603">
        <v>138.06</v>
      </c>
      <c r="DH181" s="603">
        <v>137.76</v>
      </c>
      <c r="DI181" s="603">
        <v>138.07</v>
      </c>
      <c r="DJ181" s="603">
        <v>250.81000000000003</v>
      </c>
      <c r="DK181" s="603">
        <v>250.39</v>
      </c>
      <c r="DL181" s="603">
        <v>241.69</v>
      </c>
      <c r="DM181" s="603">
        <v>241.69</v>
      </c>
      <c r="DN181" s="603">
        <v>250.39</v>
      </c>
      <c r="DO181" s="603">
        <v>250.39</v>
      </c>
      <c r="DP181" s="603">
        <v>241.69</v>
      </c>
      <c r="DQ181" s="603">
        <v>250.39</v>
      </c>
      <c r="DR181" s="603">
        <v>250.39</v>
      </c>
      <c r="DS181" s="603">
        <v>250.39</v>
      </c>
      <c r="DT181" s="603">
        <v>241.69</v>
      </c>
      <c r="DU181" s="603">
        <v>241.69</v>
      </c>
      <c r="DV181" s="603">
        <v>264.81</v>
      </c>
      <c r="DW181" s="603">
        <v>257.2</v>
      </c>
      <c r="DX181" s="603">
        <v>264.81</v>
      </c>
      <c r="DY181" s="603">
        <v>264.81</v>
      </c>
      <c r="DZ181" s="603">
        <v>257.2</v>
      </c>
      <c r="EA181" s="603">
        <v>257.2</v>
      </c>
      <c r="EB181" s="603">
        <v>257.76</v>
      </c>
      <c r="EC181" s="603">
        <v>257.76</v>
      </c>
      <c r="ED181" s="603">
        <v>72.930000000000007</v>
      </c>
      <c r="EE181" s="603">
        <v>70.27</v>
      </c>
      <c r="EF181" s="603">
        <v>70.27</v>
      </c>
      <c r="EG181" s="603">
        <v>69.97</v>
      </c>
      <c r="EH181" s="603">
        <v>70.400000000000006</v>
      </c>
      <c r="EI181" s="603">
        <v>70.400000000000006</v>
      </c>
      <c r="EJ181" s="603">
        <v>207.6</v>
      </c>
      <c r="EK181" s="603">
        <v>207.6</v>
      </c>
      <c r="EL181" s="603">
        <v>207.6</v>
      </c>
      <c r="EM181" s="603">
        <v>212.39</v>
      </c>
      <c r="EN181" s="603">
        <v>207.87</v>
      </c>
      <c r="EO181" s="603">
        <v>207.87</v>
      </c>
      <c r="EP181" s="603">
        <v>208</v>
      </c>
      <c r="EQ181" s="603">
        <v>208</v>
      </c>
      <c r="ER181" s="603">
        <v>62.91</v>
      </c>
      <c r="ES181" s="603">
        <v>63.21</v>
      </c>
      <c r="ET181" s="603">
        <v>63.05</v>
      </c>
      <c r="EU181" s="603">
        <v>63.05</v>
      </c>
      <c r="EV181" s="603">
        <v>63.05</v>
      </c>
      <c r="EW181" s="603">
        <v>63.05</v>
      </c>
      <c r="EX181" s="603">
        <v>63.05</v>
      </c>
      <c r="EY181" s="603">
        <v>55.88</v>
      </c>
      <c r="EZ181" s="603">
        <v>173.37</v>
      </c>
      <c r="FA181" s="603">
        <v>173.37</v>
      </c>
      <c r="FB181" s="603">
        <v>173.37</v>
      </c>
      <c r="FC181" s="603">
        <v>173.37</v>
      </c>
      <c r="FD181" s="603">
        <v>35.06</v>
      </c>
      <c r="FE181" s="603">
        <v>35.06</v>
      </c>
      <c r="FF181" s="603">
        <v>35.06</v>
      </c>
      <c r="FG181" s="603">
        <v>35.06</v>
      </c>
      <c r="FH181" s="603">
        <v>35.06</v>
      </c>
      <c r="FI181" s="603">
        <v>35.06</v>
      </c>
      <c r="FJ181" s="603">
        <v>30.12</v>
      </c>
      <c r="FK181" s="603">
        <v>30.12</v>
      </c>
      <c r="FL181" s="593">
        <v>30.12</v>
      </c>
      <c r="FM181" s="593">
        <v>30.12</v>
      </c>
      <c r="FN181" s="593">
        <v>30.72</v>
      </c>
      <c r="FO181" s="593">
        <v>30.72</v>
      </c>
      <c r="FP181" s="593">
        <v>44.04</v>
      </c>
      <c r="FQ181" s="593">
        <v>44.04</v>
      </c>
      <c r="FR181" s="593">
        <v>44.04</v>
      </c>
      <c r="FS181" s="593">
        <v>44.04</v>
      </c>
      <c r="FT181" s="593">
        <v>180.04</v>
      </c>
      <c r="FU181" s="593">
        <v>180.04</v>
      </c>
      <c r="FV181" s="593">
        <v>180.04</v>
      </c>
      <c r="FW181" s="593">
        <v>180.04</v>
      </c>
      <c r="FX181" s="593">
        <v>180.04</v>
      </c>
      <c r="FY181" s="593">
        <v>180.04</v>
      </c>
      <c r="FZ181" s="593">
        <v>180.04</v>
      </c>
      <c r="GA181" s="593">
        <v>180.04</v>
      </c>
      <c r="GB181" s="593">
        <v>90.53</v>
      </c>
      <c r="GC181" s="593">
        <v>90.53</v>
      </c>
      <c r="GD181" s="593">
        <v>22.75</v>
      </c>
      <c r="GE181" s="593">
        <v>22.98</v>
      </c>
      <c r="GF181" s="593">
        <v>26.08</v>
      </c>
      <c r="GG181" s="593">
        <v>26.08</v>
      </c>
      <c r="GH181" s="593">
        <v>22.71</v>
      </c>
      <c r="GI181" s="593">
        <v>22.71</v>
      </c>
      <c r="GJ181" s="593">
        <v>22.54</v>
      </c>
      <c r="GK181" s="593">
        <v>22.54</v>
      </c>
      <c r="GL181" s="593">
        <v>22.54</v>
      </c>
      <c r="GM181" s="593">
        <v>22.54</v>
      </c>
      <c r="GN181" s="593">
        <v>9.0500000000000007</v>
      </c>
      <c r="GO181" s="593">
        <v>9.0500000000000007</v>
      </c>
      <c r="GP181" s="593">
        <v>7.6</v>
      </c>
      <c r="GQ181" s="593">
        <v>7.38</v>
      </c>
      <c r="GZ181" s="593">
        <v>53.3</v>
      </c>
      <c r="HA181" s="593">
        <v>53.3</v>
      </c>
      <c r="HB181" s="593">
        <v>166.03</v>
      </c>
      <c r="HC181" s="593">
        <v>166.03</v>
      </c>
      <c r="HD181" s="593">
        <v>166.03</v>
      </c>
      <c r="HE181" s="593">
        <v>166.03</v>
      </c>
      <c r="HF181" s="593">
        <v>212.46</v>
      </c>
      <c r="HG181" s="593">
        <v>212.46</v>
      </c>
      <c r="HH181" s="593">
        <v>212.46</v>
      </c>
      <c r="HI181" s="593">
        <v>212.46</v>
      </c>
      <c r="HJ181" s="593">
        <v>212.46</v>
      </c>
      <c r="HK181" s="593">
        <v>212.46</v>
      </c>
      <c r="HL181" s="593">
        <v>265.39</v>
      </c>
      <c r="HM181" s="593">
        <v>265.39</v>
      </c>
      <c r="HN181" s="593">
        <v>235.33</v>
      </c>
      <c r="HO181" s="593">
        <v>235.33</v>
      </c>
      <c r="HP181" s="593">
        <v>235.33</v>
      </c>
      <c r="HQ181" s="593">
        <v>235.33</v>
      </c>
      <c r="HR181" s="593">
        <v>241.03</v>
      </c>
      <c r="HS181" s="593">
        <v>241.03</v>
      </c>
      <c r="HT181" s="593">
        <v>241.03</v>
      </c>
      <c r="HU181" s="593">
        <v>241.03</v>
      </c>
      <c r="HX181" s="593">
        <v>48.29</v>
      </c>
      <c r="HY181" s="593">
        <v>48.29</v>
      </c>
      <c r="HZ181" s="593">
        <v>158.38</v>
      </c>
      <c r="IA181" s="593">
        <v>158.38</v>
      </c>
      <c r="IB181" s="593">
        <v>160.63</v>
      </c>
      <c r="IC181" s="593">
        <v>160.63</v>
      </c>
      <c r="ID181" s="593">
        <v>208.57</v>
      </c>
      <c r="IE181" s="593">
        <v>208.57</v>
      </c>
      <c r="IJ181" s="593">
        <v>120.22</v>
      </c>
      <c r="IK181" s="593">
        <v>120.22</v>
      </c>
      <c r="IL181" s="593">
        <v>244.2</v>
      </c>
      <c r="IM181" s="593">
        <v>244.2</v>
      </c>
      <c r="IN181" s="593">
        <v>310.95999999999998</v>
      </c>
      <c r="IO181" s="593">
        <v>310.95999999999998</v>
      </c>
      <c r="IP181" s="593">
        <v>310.95999999999998</v>
      </c>
      <c r="IQ181" s="593">
        <v>310.95999999999998</v>
      </c>
      <c r="IV181" s="593">
        <v>120.22</v>
      </c>
      <c r="IW181" s="593">
        <v>120.22</v>
      </c>
      <c r="IX181" s="593">
        <v>244.2</v>
      </c>
      <c r="IY181" s="593">
        <v>244.2</v>
      </c>
      <c r="IZ181" s="593">
        <v>310.95999999999998</v>
      </c>
      <c r="JA181" s="593">
        <v>310.95999999999998</v>
      </c>
      <c r="JB181" s="593">
        <v>310.95999999999998</v>
      </c>
      <c r="JC181" s="593">
        <v>310.95999999999998</v>
      </c>
      <c r="JH181" s="593">
        <v>112.42</v>
      </c>
      <c r="JI181" s="593">
        <v>112.42</v>
      </c>
      <c r="JJ181" s="593">
        <v>236.38</v>
      </c>
      <c r="JK181" s="593">
        <v>236.38</v>
      </c>
      <c r="JL181" s="593">
        <v>236.38</v>
      </c>
      <c r="JM181" s="593">
        <v>236.38</v>
      </c>
      <c r="JN181" s="593">
        <v>301.52999999999997</v>
      </c>
      <c r="JO181" s="593">
        <v>301.52999999999997</v>
      </c>
      <c r="JP181" s="593">
        <v>301.52999999999997</v>
      </c>
      <c r="JQ181" s="593">
        <v>301.52999999999997</v>
      </c>
      <c r="JT181" s="593">
        <v>29.73</v>
      </c>
      <c r="JU181" s="593">
        <v>29.73</v>
      </c>
      <c r="JV181" s="593">
        <v>29.73</v>
      </c>
      <c r="JW181" s="593">
        <v>29.73</v>
      </c>
      <c r="JX181" s="593">
        <v>29.73</v>
      </c>
      <c r="JY181" s="593">
        <v>29.73</v>
      </c>
      <c r="KF181" s="593">
        <v>13.23</v>
      </c>
      <c r="KG181" s="593">
        <v>13.23</v>
      </c>
      <c r="KH181" s="593">
        <v>12.64</v>
      </c>
      <c r="KI181" s="593">
        <v>12.64</v>
      </c>
      <c r="KJ181" s="593">
        <v>12.64</v>
      </c>
      <c r="KK181" s="593">
        <v>12.64</v>
      </c>
      <c r="KR181" s="593">
        <v>30.82</v>
      </c>
      <c r="KS181" s="593">
        <v>30.82</v>
      </c>
      <c r="KT181" s="593">
        <v>30.82</v>
      </c>
      <c r="KU181" s="593">
        <v>30.82</v>
      </c>
      <c r="KV181" s="593">
        <v>160.35</v>
      </c>
      <c r="KW181" s="593">
        <v>160.35</v>
      </c>
      <c r="LD181" s="593">
        <v>14.79</v>
      </c>
      <c r="LE181" s="593">
        <v>14.79</v>
      </c>
      <c r="LF181" s="593">
        <v>14.79</v>
      </c>
      <c r="LG181" s="593">
        <v>14.79</v>
      </c>
      <c r="LH181" s="593">
        <v>2.4700000000000002</v>
      </c>
      <c r="LI181" s="593">
        <v>2.4700000000000002</v>
      </c>
      <c r="LP181" s="593">
        <v>14.62</v>
      </c>
      <c r="LQ181" s="593">
        <v>14.62</v>
      </c>
      <c r="LR181" s="593">
        <v>14.62</v>
      </c>
      <c r="LS181" s="593">
        <v>14.62</v>
      </c>
      <c r="LT181" s="593">
        <v>11.73</v>
      </c>
      <c r="LU181" s="593">
        <v>11.73</v>
      </c>
      <c r="MB181" s="593">
        <v>14.2</v>
      </c>
      <c r="MC181" s="593">
        <v>14.38</v>
      </c>
      <c r="MD181" s="593">
        <v>11.21</v>
      </c>
      <c r="ME181" s="593">
        <v>11.21</v>
      </c>
      <c r="MF181" s="593">
        <v>11.2</v>
      </c>
      <c r="MG181" s="593">
        <v>11.2</v>
      </c>
      <c r="MH181" s="593">
        <v>11.84</v>
      </c>
      <c r="MI181" s="593">
        <v>11.84</v>
      </c>
      <c r="MJ181" s="593">
        <v>11.21</v>
      </c>
      <c r="MK181" s="593">
        <v>11.21</v>
      </c>
      <c r="ML181" s="593">
        <v>11.54</v>
      </c>
      <c r="MM181" s="593">
        <v>11.44</v>
      </c>
      <c r="MN181" s="593">
        <v>33.5</v>
      </c>
      <c r="MO181" s="593">
        <v>33.5</v>
      </c>
      <c r="MP181" s="593">
        <v>27.79</v>
      </c>
      <c r="MQ181" s="593">
        <v>27.79</v>
      </c>
      <c r="MR181" s="593">
        <v>29.18</v>
      </c>
      <c r="MS181" s="593">
        <v>29.18</v>
      </c>
      <c r="MT181" s="593">
        <v>183.86</v>
      </c>
      <c r="MU181" s="593">
        <v>183.86</v>
      </c>
      <c r="MV181" s="593">
        <v>183.86</v>
      </c>
      <c r="MW181" s="593">
        <v>183.86</v>
      </c>
      <c r="MX181" s="593">
        <v>183.86</v>
      </c>
      <c r="MY181" s="593">
        <v>183.86</v>
      </c>
      <c r="MZ181" s="593">
        <v>54.33</v>
      </c>
      <c r="NA181" s="593">
        <v>54.33</v>
      </c>
      <c r="NB181" s="593">
        <v>232.67</v>
      </c>
      <c r="NC181" s="593">
        <v>232.67</v>
      </c>
      <c r="ND181" s="593">
        <v>227.48</v>
      </c>
      <c r="NE181" s="593">
        <v>227.48</v>
      </c>
      <c r="NF181" s="604">
        <f t="shared" si="16"/>
        <v>230.07499999999999</v>
      </c>
      <c r="NG181" s="604">
        <f t="shared" si="16"/>
        <v>230.07499999999999</v>
      </c>
      <c r="NH181" s="593">
        <v>231.24</v>
      </c>
      <c r="NI181" s="593">
        <v>231.24</v>
      </c>
      <c r="NL181" s="593">
        <v>46.71</v>
      </c>
      <c r="NM181" s="593">
        <v>46.71</v>
      </c>
      <c r="NN181" s="593">
        <v>195.82</v>
      </c>
      <c r="NO181" s="593">
        <v>195.82</v>
      </c>
      <c r="NP181" s="593">
        <v>195.82</v>
      </c>
      <c r="NQ181" s="593">
        <v>197.64</v>
      </c>
      <c r="NR181" s="593">
        <v>195.28</v>
      </c>
      <c r="NS181" s="593">
        <v>195.28</v>
      </c>
      <c r="NT181" s="593">
        <v>196.18</v>
      </c>
      <c r="NU181" s="593">
        <v>196.18</v>
      </c>
      <c r="NX181" s="593">
        <v>105.49</v>
      </c>
      <c r="NY181" s="593">
        <v>105.49</v>
      </c>
      <c r="NZ181" s="593">
        <v>210.28</v>
      </c>
      <c r="OA181" s="593">
        <v>210.28</v>
      </c>
      <c r="OB181" s="593">
        <v>210.28</v>
      </c>
      <c r="OC181" s="593">
        <v>210.28</v>
      </c>
      <c r="OD181" s="593">
        <v>210.82</v>
      </c>
      <c r="OE181" s="593">
        <v>210.82</v>
      </c>
      <c r="OJ181" s="593">
        <v>74.58</v>
      </c>
      <c r="OK181" s="593">
        <v>74.58</v>
      </c>
      <c r="OL181" s="593">
        <v>168.22</v>
      </c>
      <c r="OM181" s="593">
        <v>168.22</v>
      </c>
      <c r="ON181" s="593">
        <v>168.22</v>
      </c>
      <c r="OO181" s="593">
        <v>168.22</v>
      </c>
      <c r="OP181" s="593">
        <v>177.19</v>
      </c>
      <c r="OQ181" s="593">
        <v>177.19</v>
      </c>
      <c r="OR181" s="593">
        <v>204.58</v>
      </c>
      <c r="OS181" s="593">
        <v>204.58</v>
      </c>
      <c r="OV181" s="593">
        <v>35.04</v>
      </c>
      <c r="OW181" s="593">
        <v>35.04</v>
      </c>
      <c r="OX181" s="593">
        <v>29.42</v>
      </c>
      <c r="OY181" s="593">
        <v>29.42</v>
      </c>
      <c r="OZ181" s="593">
        <v>28.84</v>
      </c>
      <c r="PA181" s="593">
        <v>28.84</v>
      </c>
      <c r="PB181" s="593">
        <v>28.36</v>
      </c>
      <c r="PC181" s="593">
        <v>28.36</v>
      </c>
      <c r="PD181" s="593">
        <v>182.69</v>
      </c>
      <c r="PE181" s="593">
        <v>182.69</v>
      </c>
      <c r="PH181" s="593">
        <v>39.93</v>
      </c>
      <c r="PI181" s="593">
        <v>39.93</v>
      </c>
      <c r="PJ181" s="593">
        <v>34.130000000000003</v>
      </c>
      <c r="PK181" s="593">
        <v>34.130000000000003</v>
      </c>
      <c r="PL181" s="593">
        <v>34.130000000000003</v>
      </c>
      <c r="PM181" s="593">
        <v>32.89</v>
      </c>
      <c r="PN181" s="593">
        <v>32.89</v>
      </c>
      <c r="PO181" s="593">
        <v>33.200000000000003</v>
      </c>
      <c r="PP181" s="593">
        <v>194.19</v>
      </c>
      <c r="PQ181" s="593">
        <v>194.19</v>
      </c>
      <c r="PT181" s="593">
        <v>27.85</v>
      </c>
      <c r="PU181" s="593">
        <v>27.85</v>
      </c>
      <c r="PV181" s="593">
        <v>20.86</v>
      </c>
      <c r="PW181" s="593">
        <v>20.86</v>
      </c>
      <c r="PX181" s="593">
        <v>21.67</v>
      </c>
      <c r="PY181" s="593">
        <v>21.67</v>
      </c>
      <c r="PZ181" s="593">
        <v>21.67</v>
      </c>
      <c r="QA181" s="593">
        <v>21.67</v>
      </c>
      <c r="QB181" s="593">
        <v>21.67</v>
      </c>
      <c r="QC181" s="593">
        <v>21.67</v>
      </c>
      <c r="QD181" s="593">
        <v>21.71</v>
      </c>
      <c r="QE181" s="593">
        <v>21.94</v>
      </c>
      <c r="QF181" s="593">
        <v>8.07</v>
      </c>
      <c r="QG181" s="593">
        <v>8.07</v>
      </c>
      <c r="QH181" s="593">
        <v>5.97</v>
      </c>
      <c r="QI181" s="593">
        <v>5.97</v>
      </c>
      <c r="QJ181" s="593">
        <v>6.18</v>
      </c>
      <c r="QK181" s="593">
        <v>6.18</v>
      </c>
      <c r="QL181" s="593">
        <v>6.18</v>
      </c>
      <c r="QM181" s="593">
        <v>6.18</v>
      </c>
      <c r="QN181" s="593">
        <v>6.18</v>
      </c>
      <c r="QO181" s="593">
        <v>6.18</v>
      </c>
      <c r="QP181" s="593">
        <v>6.22</v>
      </c>
      <c r="QQ181" s="593">
        <v>6.22</v>
      </c>
      <c r="QR181" s="593">
        <v>9.48</v>
      </c>
      <c r="QS181" s="593">
        <v>9.48</v>
      </c>
      <c r="QT181" s="593">
        <v>7</v>
      </c>
      <c r="QU181" s="593">
        <v>7</v>
      </c>
      <c r="QV181" s="593">
        <v>7.26</v>
      </c>
      <c r="QW181" s="593">
        <v>7.26</v>
      </c>
      <c r="QX181" s="593">
        <v>7.26</v>
      </c>
      <c r="QY181" s="593">
        <v>7.26</v>
      </c>
      <c r="QZ181" s="593">
        <v>7.26</v>
      </c>
      <c r="RA181" s="593">
        <v>7.26</v>
      </c>
      <c r="RB181" s="593">
        <v>7.31</v>
      </c>
      <c r="RC181" s="593">
        <v>7.31</v>
      </c>
      <c r="RD181" s="593">
        <v>14.8</v>
      </c>
      <c r="RE181" s="593">
        <v>14.8</v>
      </c>
      <c r="RF181" s="593">
        <v>10.92</v>
      </c>
      <c r="RG181" s="593">
        <v>10.92</v>
      </c>
      <c r="RH181" s="593">
        <v>11.35</v>
      </c>
      <c r="RI181" s="593">
        <v>11.35</v>
      </c>
      <c r="RJ181" s="593">
        <v>11.35</v>
      </c>
      <c r="RK181" s="593">
        <v>11.35</v>
      </c>
      <c r="RL181" s="593">
        <v>11.35</v>
      </c>
      <c r="RM181" s="593">
        <v>11.35</v>
      </c>
      <c r="RN181" s="593">
        <v>11.39</v>
      </c>
      <c r="RO181" s="593">
        <v>11.52</v>
      </c>
      <c r="RP181" s="593">
        <v>39.01</v>
      </c>
      <c r="RQ181" s="593">
        <v>39.01</v>
      </c>
      <c r="RR181" s="593">
        <v>29.57</v>
      </c>
      <c r="RS181" s="593">
        <v>29.57</v>
      </c>
      <c r="RT181" s="593">
        <v>30.74</v>
      </c>
      <c r="RU181" s="593">
        <v>30.74</v>
      </c>
      <c r="RV181" s="593">
        <v>30.74</v>
      </c>
      <c r="RW181" s="593">
        <v>30.74</v>
      </c>
      <c r="RX181" s="593">
        <v>30.74</v>
      </c>
      <c r="RY181" s="593">
        <v>30.74</v>
      </c>
      <c r="RZ181" s="593">
        <v>30.71</v>
      </c>
      <c r="SA181" s="593">
        <v>30.71</v>
      </c>
      <c r="SB181" s="593">
        <v>20.68</v>
      </c>
      <c r="SC181" s="593">
        <v>20.68</v>
      </c>
      <c r="SD181" s="593">
        <v>15.43</v>
      </c>
      <c r="SE181" s="593">
        <v>15.43</v>
      </c>
      <c r="SF181" s="593">
        <v>15.99</v>
      </c>
      <c r="SG181" s="593">
        <v>15.99</v>
      </c>
      <c r="SH181" s="593">
        <v>15.99</v>
      </c>
      <c r="SI181" s="593">
        <v>15.99</v>
      </c>
      <c r="SJ181" s="593">
        <v>15.99</v>
      </c>
      <c r="SK181" s="593">
        <v>15.99</v>
      </c>
      <c r="SL181" s="593">
        <v>16.07</v>
      </c>
      <c r="SM181" s="593">
        <v>16.07</v>
      </c>
      <c r="SN181" s="593">
        <v>17.350000000000001</v>
      </c>
      <c r="SO181" s="593">
        <v>17.350000000000001</v>
      </c>
      <c r="SZ181" s="593">
        <v>19.03</v>
      </c>
      <c r="TA181" s="593">
        <v>19.03</v>
      </c>
      <c r="TX181" s="593">
        <v>12.1</v>
      </c>
      <c r="TY181" s="600">
        <v>12.1</v>
      </c>
    </row>
    <row r="182" spans="1:545" s="593" customFormat="1" x14ac:dyDescent="0.15">
      <c r="A182" s="602">
        <v>66</v>
      </c>
      <c r="B182" s="603">
        <v>44.23</v>
      </c>
      <c r="C182" s="603">
        <v>44.23</v>
      </c>
      <c r="D182" s="603">
        <v>44.41</v>
      </c>
      <c r="E182" s="603">
        <v>44.41</v>
      </c>
      <c r="F182" s="603">
        <v>170.19</v>
      </c>
      <c r="G182" s="603">
        <v>170.19</v>
      </c>
      <c r="H182" s="603">
        <v>160.58000000000001</v>
      </c>
      <c r="I182" s="603">
        <v>160.58000000000001</v>
      </c>
      <c r="J182" s="603">
        <v>166.39</v>
      </c>
      <c r="K182" s="603">
        <v>166.39</v>
      </c>
      <c r="L182" s="603"/>
      <c r="M182" s="603"/>
      <c r="N182" s="603"/>
      <c r="O182" s="603"/>
      <c r="P182" s="603"/>
      <c r="Q182" s="603"/>
      <c r="R182" s="603"/>
      <c r="S182" s="603"/>
      <c r="T182" s="603"/>
      <c r="U182" s="603"/>
      <c r="V182" s="603"/>
      <c r="W182" s="603"/>
      <c r="X182" s="603"/>
      <c r="Y182" s="603"/>
      <c r="Z182" s="603">
        <v>8.91</v>
      </c>
      <c r="AA182" s="603"/>
      <c r="AB182" s="603"/>
      <c r="AC182" s="603"/>
      <c r="AD182" s="603"/>
      <c r="AE182" s="603"/>
      <c r="AF182" s="603"/>
      <c r="AG182" s="603"/>
      <c r="AH182" s="603"/>
      <c r="AI182" s="603"/>
      <c r="AJ182" s="603"/>
      <c r="AK182" s="603"/>
      <c r="AL182" s="603">
        <v>20.6</v>
      </c>
      <c r="AM182" s="603">
        <v>20.6</v>
      </c>
      <c r="AN182" s="603"/>
      <c r="AO182" s="603"/>
      <c r="AP182" s="603"/>
      <c r="AQ182" s="603"/>
      <c r="AR182" s="603"/>
      <c r="AS182" s="603"/>
      <c r="AT182" s="603"/>
      <c r="AU182" s="603"/>
      <c r="AV182" s="603"/>
      <c r="AW182" s="603"/>
      <c r="AX182" s="603">
        <v>23.51</v>
      </c>
      <c r="AY182" s="603">
        <v>23.51</v>
      </c>
      <c r="AZ182" s="603"/>
      <c r="BA182" s="603"/>
      <c r="BB182" s="603"/>
      <c r="BC182" s="603"/>
      <c r="BD182" s="603"/>
      <c r="BE182" s="603"/>
      <c r="BF182" s="603"/>
      <c r="BG182" s="603"/>
      <c r="BH182" s="603"/>
      <c r="BI182" s="603"/>
      <c r="BJ182" s="603">
        <v>12.62</v>
      </c>
      <c r="BK182" s="603"/>
      <c r="BL182" s="603"/>
      <c r="BM182" s="603"/>
      <c r="BN182" s="603"/>
      <c r="BO182" s="603"/>
      <c r="BP182" s="603"/>
      <c r="BQ182" s="603"/>
      <c r="BR182" s="603"/>
      <c r="BS182" s="603"/>
      <c r="BT182" s="603"/>
      <c r="BU182" s="603"/>
      <c r="BV182" s="603">
        <v>3.56</v>
      </c>
      <c r="BW182" s="603"/>
      <c r="BX182" s="603"/>
      <c r="BY182" s="603"/>
      <c r="BZ182" s="603"/>
      <c r="CA182" s="603"/>
      <c r="CB182" s="603"/>
      <c r="CC182" s="603"/>
      <c r="CD182" s="603"/>
      <c r="CE182" s="603"/>
      <c r="CF182" s="603"/>
      <c r="CG182" s="603"/>
      <c r="CH182" s="603">
        <v>11.28</v>
      </c>
      <c r="CI182" s="603">
        <v>11.28</v>
      </c>
      <c r="CJ182" s="603"/>
      <c r="CK182" s="603"/>
      <c r="CL182" s="603"/>
      <c r="CM182" s="603"/>
      <c r="CN182" s="603"/>
      <c r="CO182" s="603"/>
      <c r="CP182" s="603"/>
      <c r="CQ182" s="603"/>
      <c r="CR182" s="603"/>
      <c r="CS182" s="603"/>
      <c r="CT182" s="603"/>
      <c r="CU182" s="603"/>
      <c r="CV182" s="603"/>
      <c r="CW182" s="603"/>
      <c r="CX182" s="603"/>
      <c r="CY182" s="603"/>
      <c r="CZ182" s="603"/>
      <c r="DA182" s="603"/>
      <c r="DB182" s="603"/>
      <c r="DC182" s="603"/>
      <c r="DD182" s="603"/>
      <c r="DE182" s="603"/>
      <c r="DF182" s="603">
        <v>138.72</v>
      </c>
      <c r="DG182" s="603">
        <v>138.72</v>
      </c>
      <c r="DH182" s="603">
        <v>138.4</v>
      </c>
      <c r="DI182" s="603">
        <v>138.72999999999999</v>
      </c>
      <c r="DJ182" s="603">
        <v>252.51000000000002</v>
      </c>
      <c r="DK182" s="603">
        <v>251.95</v>
      </c>
      <c r="DL182" s="603">
        <v>243.2</v>
      </c>
      <c r="DM182" s="603">
        <v>243.2</v>
      </c>
      <c r="DN182" s="603">
        <v>251.95</v>
      </c>
      <c r="DO182" s="603">
        <v>251.95</v>
      </c>
      <c r="DP182" s="603">
        <v>243.2</v>
      </c>
      <c r="DQ182" s="603">
        <v>251.95</v>
      </c>
      <c r="DR182" s="603">
        <v>251.95</v>
      </c>
      <c r="DS182" s="603">
        <v>251.95</v>
      </c>
      <c r="DT182" s="603">
        <v>243.2</v>
      </c>
      <c r="DU182" s="603">
        <v>243.2</v>
      </c>
      <c r="DV182" s="603">
        <v>266.23</v>
      </c>
      <c r="DW182" s="603">
        <v>258.58</v>
      </c>
      <c r="DX182" s="603">
        <v>266.23</v>
      </c>
      <c r="DY182" s="603">
        <v>266.23</v>
      </c>
      <c r="DZ182" s="603">
        <v>258.58</v>
      </c>
      <c r="EA182" s="603">
        <v>258.58</v>
      </c>
      <c r="EB182" s="603">
        <v>259.13</v>
      </c>
      <c r="EC182" s="603">
        <v>259.13</v>
      </c>
      <c r="ED182" s="603">
        <v>73.239999999999995</v>
      </c>
      <c r="EE182" s="603">
        <v>70.58</v>
      </c>
      <c r="EF182" s="603">
        <v>70.58</v>
      </c>
      <c r="EG182" s="603">
        <v>70.27</v>
      </c>
      <c r="EH182" s="603">
        <v>70.69</v>
      </c>
      <c r="EI182" s="603">
        <v>70.69</v>
      </c>
      <c r="EJ182" s="603">
        <v>208.73</v>
      </c>
      <c r="EK182" s="603">
        <v>208.73</v>
      </c>
      <c r="EL182" s="603">
        <v>208.73</v>
      </c>
      <c r="EM182" s="603">
        <v>213.54</v>
      </c>
      <c r="EN182" s="603">
        <v>209</v>
      </c>
      <c r="EO182" s="603">
        <v>209</v>
      </c>
      <c r="EP182" s="603">
        <v>209.13</v>
      </c>
      <c r="EQ182" s="603">
        <v>209.13</v>
      </c>
      <c r="ER182" s="603">
        <v>63.25</v>
      </c>
      <c r="ES182" s="603">
        <v>63.53</v>
      </c>
      <c r="ET182" s="603">
        <v>63.32</v>
      </c>
      <c r="EU182" s="603">
        <v>63.32</v>
      </c>
      <c r="EV182" s="603">
        <v>63.32</v>
      </c>
      <c r="EW182" s="603">
        <v>63.32</v>
      </c>
      <c r="EX182" s="603">
        <v>63.32</v>
      </c>
      <c r="EY182" s="603">
        <v>56.29</v>
      </c>
      <c r="EZ182" s="603">
        <v>174.65</v>
      </c>
      <c r="FA182" s="603">
        <v>174.65</v>
      </c>
      <c r="FB182" s="603">
        <v>174.65</v>
      </c>
      <c r="FC182" s="603">
        <v>174.65</v>
      </c>
      <c r="FD182" s="603">
        <v>35.28</v>
      </c>
      <c r="FE182" s="603">
        <v>35.28</v>
      </c>
      <c r="FF182" s="603">
        <v>35.28</v>
      </c>
      <c r="FG182" s="603">
        <v>35.28</v>
      </c>
      <c r="FH182" s="603">
        <v>35.28</v>
      </c>
      <c r="FI182" s="603">
        <v>35.28</v>
      </c>
      <c r="FJ182" s="603">
        <v>30.4</v>
      </c>
      <c r="FK182" s="603">
        <v>30.4</v>
      </c>
      <c r="FL182" s="593">
        <v>30.4</v>
      </c>
      <c r="FM182" s="593">
        <v>30.4</v>
      </c>
      <c r="FN182" s="593">
        <v>30.98</v>
      </c>
      <c r="FO182" s="593">
        <v>30.98</v>
      </c>
      <c r="FP182" s="593">
        <v>44.26</v>
      </c>
      <c r="FQ182" s="593">
        <v>44.26</v>
      </c>
      <c r="FR182" s="593">
        <v>44.26</v>
      </c>
      <c r="FS182" s="593">
        <v>44.26</v>
      </c>
      <c r="FT182" s="593">
        <v>181.13</v>
      </c>
      <c r="FU182" s="593">
        <v>181.13</v>
      </c>
      <c r="FV182" s="593">
        <v>181.13</v>
      </c>
      <c r="FW182" s="593">
        <v>181.13</v>
      </c>
      <c r="FX182" s="593">
        <v>181.13</v>
      </c>
      <c r="FY182" s="593">
        <v>181.13</v>
      </c>
      <c r="FZ182" s="593">
        <v>181.13</v>
      </c>
      <c r="GA182" s="593">
        <v>181.13</v>
      </c>
      <c r="GB182" s="593">
        <v>91.16</v>
      </c>
      <c r="GC182" s="593">
        <v>91.16</v>
      </c>
      <c r="GD182" s="593">
        <v>22.9</v>
      </c>
      <c r="GE182" s="593">
        <v>23.13</v>
      </c>
      <c r="GF182" s="593">
        <v>26.22</v>
      </c>
      <c r="GG182" s="593">
        <v>26.22</v>
      </c>
      <c r="GH182" s="593">
        <v>22.9</v>
      </c>
      <c r="GI182" s="593">
        <v>22.9</v>
      </c>
      <c r="GJ182" s="593">
        <v>22.72</v>
      </c>
      <c r="GK182" s="593">
        <v>22.72</v>
      </c>
      <c r="GL182" s="593">
        <v>22.72</v>
      </c>
      <c r="GM182" s="593">
        <v>22.72</v>
      </c>
      <c r="GN182" s="593">
        <v>9.1</v>
      </c>
      <c r="GO182" s="593">
        <v>9.1</v>
      </c>
      <c r="GP182" s="593">
        <v>7.66</v>
      </c>
      <c r="GQ182" s="593">
        <v>7.45</v>
      </c>
      <c r="GZ182" s="593">
        <v>53.45</v>
      </c>
      <c r="HA182" s="593">
        <v>53.45</v>
      </c>
      <c r="HB182" s="593">
        <v>166.6</v>
      </c>
      <c r="HC182" s="593">
        <v>166.6</v>
      </c>
      <c r="HD182" s="593">
        <v>166.6</v>
      </c>
      <c r="HE182" s="593">
        <v>166.6</v>
      </c>
      <c r="HF182" s="593">
        <v>213.31</v>
      </c>
      <c r="HG182" s="593">
        <v>213.31</v>
      </c>
      <c r="HH182" s="593">
        <v>213.31</v>
      </c>
      <c r="HI182" s="593">
        <v>213.31</v>
      </c>
      <c r="HJ182" s="593">
        <v>213.31</v>
      </c>
      <c r="HK182" s="593">
        <v>213.31</v>
      </c>
      <c r="HL182" s="593">
        <v>266.60000000000002</v>
      </c>
      <c r="HM182" s="593">
        <v>266.60000000000002</v>
      </c>
      <c r="HN182" s="593">
        <v>236.46</v>
      </c>
      <c r="HO182" s="593">
        <v>236.46</v>
      </c>
      <c r="HP182" s="593">
        <v>236.46</v>
      </c>
      <c r="HQ182" s="593">
        <v>236.46</v>
      </c>
      <c r="HR182" s="593">
        <v>242.11</v>
      </c>
      <c r="HS182" s="593">
        <v>242.11</v>
      </c>
      <c r="HT182" s="593">
        <v>242.11</v>
      </c>
      <c r="HU182" s="593">
        <v>242.11</v>
      </c>
      <c r="HX182" s="593">
        <v>48.48</v>
      </c>
      <c r="HY182" s="593">
        <v>48.48</v>
      </c>
      <c r="HZ182" s="593">
        <v>159.12</v>
      </c>
      <c r="IA182" s="593">
        <v>159.12</v>
      </c>
      <c r="IB182" s="593">
        <v>161.38999999999999</v>
      </c>
      <c r="IC182" s="593">
        <v>161.38999999999999</v>
      </c>
      <c r="ID182" s="593">
        <v>209.74</v>
      </c>
      <c r="IE182" s="593">
        <v>209.74</v>
      </c>
      <c r="IJ182" s="593">
        <v>120.77</v>
      </c>
      <c r="IK182" s="593">
        <v>120.77</v>
      </c>
      <c r="IL182" s="593">
        <v>245.03</v>
      </c>
      <c r="IM182" s="593">
        <v>245.03</v>
      </c>
      <c r="IN182" s="593">
        <v>312.3</v>
      </c>
      <c r="IO182" s="593">
        <v>312.3</v>
      </c>
      <c r="IP182" s="593">
        <v>312.3</v>
      </c>
      <c r="IQ182" s="593">
        <v>312.3</v>
      </c>
      <c r="IV182" s="593">
        <v>120.77</v>
      </c>
      <c r="IW182" s="593">
        <v>120.77</v>
      </c>
      <c r="IX182" s="593">
        <v>245.03</v>
      </c>
      <c r="IY182" s="593">
        <v>245.03</v>
      </c>
      <c r="IZ182" s="593">
        <v>312.3</v>
      </c>
      <c r="JA182" s="593">
        <v>312.3</v>
      </c>
      <c r="JB182" s="593">
        <v>312.3</v>
      </c>
      <c r="JC182" s="593">
        <v>312.3</v>
      </c>
      <c r="JH182" s="593">
        <v>112.79</v>
      </c>
      <c r="JI182" s="593">
        <v>112.79</v>
      </c>
      <c r="JJ182" s="593">
        <v>237.05</v>
      </c>
      <c r="JK182" s="593">
        <v>237.05</v>
      </c>
      <c r="JL182" s="593">
        <v>237.05</v>
      </c>
      <c r="JM182" s="593">
        <v>237.05</v>
      </c>
      <c r="JN182" s="593">
        <v>302.60000000000002</v>
      </c>
      <c r="JO182" s="593">
        <v>302.60000000000002</v>
      </c>
      <c r="JP182" s="593">
        <v>302.60000000000002</v>
      </c>
      <c r="JQ182" s="593">
        <v>302.60000000000002</v>
      </c>
      <c r="JT182" s="593">
        <v>29.87</v>
      </c>
      <c r="JU182" s="593">
        <v>29.87</v>
      </c>
      <c r="JV182" s="593">
        <v>29.87</v>
      </c>
      <c r="JW182" s="593">
        <v>29.87</v>
      </c>
      <c r="JX182" s="593">
        <v>29.87</v>
      </c>
      <c r="JY182" s="593">
        <v>29.87</v>
      </c>
      <c r="KF182" s="593">
        <v>13.3</v>
      </c>
      <c r="KG182" s="593">
        <v>13.3</v>
      </c>
      <c r="KH182" s="593">
        <v>12.71</v>
      </c>
      <c r="KI182" s="593">
        <v>12.71</v>
      </c>
      <c r="KJ182" s="593">
        <v>12.71</v>
      </c>
      <c r="KK182" s="593">
        <v>12.71</v>
      </c>
      <c r="KR182" s="593">
        <v>30.96</v>
      </c>
      <c r="KS182" s="593">
        <v>30.96</v>
      </c>
      <c r="KT182" s="593">
        <v>30.96</v>
      </c>
      <c r="KU182" s="593">
        <v>30.96</v>
      </c>
      <c r="KV182" s="593">
        <v>161.62</v>
      </c>
      <c r="KW182" s="593">
        <v>161.62</v>
      </c>
      <c r="LD182" s="593">
        <v>14.92</v>
      </c>
      <c r="LE182" s="593">
        <v>14.92</v>
      </c>
      <c r="LF182" s="593">
        <v>14.92</v>
      </c>
      <c r="LG182" s="593">
        <v>14.92</v>
      </c>
      <c r="LH182" s="593">
        <v>2.4900000000000002</v>
      </c>
      <c r="LI182" s="593">
        <v>2.4900000000000002</v>
      </c>
      <c r="LP182" s="593">
        <v>14.68</v>
      </c>
      <c r="LQ182" s="593">
        <v>14.68</v>
      </c>
      <c r="LR182" s="593">
        <v>14.68</v>
      </c>
      <c r="LS182" s="593">
        <v>14.68</v>
      </c>
      <c r="LT182" s="593">
        <v>11.8</v>
      </c>
      <c r="LU182" s="593">
        <v>11.8</v>
      </c>
      <c r="MB182" s="593">
        <v>14.26</v>
      </c>
      <c r="MC182" s="593">
        <v>14.44</v>
      </c>
      <c r="MD182" s="593">
        <v>11.29</v>
      </c>
      <c r="ME182" s="593">
        <v>11.29</v>
      </c>
      <c r="MF182" s="593">
        <v>11.28</v>
      </c>
      <c r="MG182" s="593">
        <v>11.28</v>
      </c>
      <c r="MH182" s="593">
        <v>11.92</v>
      </c>
      <c r="MI182" s="593">
        <v>11.92</v>
      </c>
      <c r="MJ182" s="593">
        <v>11.29</v>
      </c>
      <c r="MK182" s="593">
        <v>11.29</v>
      </c>
      <c r="ML182" s="593">
        <v>11.62</v>
      </c>
      <c r="MM182" s="593">
        <v>11.51</v>
      </c>
      <c r="MN182" s="593">
        <v>33.65</v>
      </c>
      <c r="MO182" s="593">
        <v>33.65</v>
      </c>
      <c r="MP182" s="593">
        <v>27.98</v>
      </c>
      <c r="MQ182" s="593">
        <v>27.98</v>
      </c>
      <c r="MR182" s="593">
        <v>29.35</v>
      </c>
      <c r="MS182" s="593">
        <v>29.35</v>
      </c>
      <c r="MT182" s="593">
        <v>185.03</v>
      </c>
      <c r="MU182" s="593">
        <v>185.03</v>
      </c>
      <c r="MV182" s="593">
        <v>185.03</v>
      </c>
      <c r="MW182" s="593">
        <v>185.03</v>
      </c>
      <c r="MX182" s="593">
        <v>185.03</v>
      </c>
      <c r="MY182" s="593">
        <v>185.03</v>
      </c>
      <c r="MZ182" s="593">
        <v>54.57</v>
      </c>
      <c r="NA182" s="593">
        <v>54.57</v>
      </c>
      <c r="NB182" s="593">
        <v>234.1</v>
      </c>
      <c r="NC182" s="593">
        <v>234.1</v>
      </c>
      <c r="ND182" s="593">
        <v>228.89</v>
      </c>
      <c r="NE182" s="593">
        <v>228.89</v>
      </c>
      <c r="NF182" s="604">
        <f t="shared" ref="NF182:NG216" si="17">AVERAGE(NB182,ND182)</f>
        <v>231.495</v>
      </c>
      <c r="NG182" s="604">
        <f t="shared" si="17"/>
        <v>231.495</v>
      </c>
      <c r="NH182" s="593">
        <v>232.61</v>
      </c>
      <c r="NI182" s="593">
        <v>232.61</v>
      </c>
      <c r="NL182" s="593">
        <v>46.91</v>
      </c>
      <c r="NM182" s="593">
        <v>46.91</v>
      </c>
      <c r="NN182" s="593">
        <v>197.04</v>
      </c>
      <c r="NO182" s="593">
        <v>197.04</v>
      </c>
      <c r="NP182" s="593">
        <v>197.04</v>
      </c>
      <c r="NQ182" s="593">
        <v>198.82</v>
      </c>
      <c r="NR182" s="593">
        <v>196.52</v>
      </c>
      <c r="NS182" s="593">
        <v>196.52</v>
      </c>
      <c r="NT182" s="593">
        <v>197.4</v>
      </c>
      <c r="NU182" s="593">
        <v>197.4</v>
      </c>
      <c r="NX182" s="593">
        <v>105.96</v>
      </c>
      <c r="NY182" s="593">
        <v>105.96</v>
      </c>
      <c r="NZ182" s="593">
        <v>211.36</v>
      </c>
      <c r="OA182" s="593">
        <v>211.36</v>
      </c>
      <c r="OB182" s="593">
        <v>211.36</v>
      </c>
      <c r="OC182" s="593">
        <v>211.36</v>
      </c>
      <c r="OD182" s="593">
        <v>211.89</v>
      </c>
      <c r="OE182" s="593">
        <v>211.89</v>
      </c>
      <c r="OJ182" s="593">
        <v>74.900000000000006</v>
      </c>
      <c r="OK182" s="593">
        <v>74.900000000000006</v>
      </c>
      <c r="OL182" s="593">
        <v>168.89</v>
      </c>
      <c r="OM182" s="593">
        <v>168.89</v>
      </c>
      <c r="ON182" s="593">
        <v>168.89</v>
      </c>
      <c r="OO182" s="593">
        <v>168.89</v>
      </c>
      <c r="OP182" s="593">
        <v>178.63</v>
      </c>
      <c r="OQ182" s="593">
        <v>178.63</v>
      </c>
      <c r="OR182" s="593">
        <v>205.78</v>
      </c>
      <c r="OS182" s="593">
        <v>205.78</v>
      </c>
      <c r="OV182" s="593">
        <v>35.19</v>
      </c>
      <c r="OW182" s="593">
        <v>35.19</v>
      </c>
      <c r="OX182" s="593">
        <v>29.61</v>
      </c>
      <c r="OY182" s="593">
        <v>29.61</v>
      </c>
      <c r="OZ182" s="593">
        <v>29.03</v>
      </c>
      <c r="PA182" s="593">
        <v>29.03</v>
      </c>
      <c r="PB182" s="593">
        <v>28.55</v>
      </c>
      <c r="PC182" s="593">
        <v>28.55</v>
      </c>
      <c r="PD182" s="593">
        <v>183.84</v>
      </c>
      <c r="PE182" s="593">
        <v>183.84</v>
      </c>
      <c r="PH182" s="593">
        <v>40.1</v>
      </c>
      <c r="PI182" s="593">
        <v>40.1</v>
      </c>
      <c r="PJ182" s="593">
        <v>34.369999999999997</v>
      </c>
      <c r="PK182" s="593">
        <v>34.369999999999997</v>
      </c>
      <c r="PL182" s="593">
        <v>34.369999999999997</v>
      </c>
      <c r="PM182" s="593">
        <v>33.119999999999997</v>
      </c>
      <c r="PN182" s="593">
        <v>33.119999999999997</v>
      </c>
      <c r="PO182" s="593">
        <v>33.43</v>
      </c>
      <c r="PP182" s="593">
        <v>195.52</v>
      </c>
      <c r="PQ182" s="593">
        <v>195.52</v>
      </c>
      <c r="PT182" s="593">
        <v>28</v>
      </c>
      <c r="PU182" s="593">
        <v>28</v>
      </c>
      <c r="PV182" s="593">
        <v>21.07</v>
      </c>
      <c r="PW182" s="593">
        <v>21.07</v>
      </c>
      <c r="PX182" s="593">
        <v>21.84</v>
      </c>
      <c r="PY182" s="593">
        <v>21.84</v>
      </c>
      <c r="PZ182" s="593">
        <v>21.84</v>
      </c>
      <c r="QA182" s="593">
        <v>21.84</v>
      </c>
      <c r="QB182" s="593">
        <v>21.84</v>
      </c>
      <c r="QC182" s="593">
        <v>21.84</v>
      </c>
      <c r="QD182" s="593">
        <v>21.9</v>
      </c>
      <c r="QE182" s="593">
        <v>22.13</v>
      </c>
      <c r="QF182" s="593">
        <v>8.11</v>
      </c>
      <c r="QG182" s="593">
        <v>8.11</v>
      </c>
      <c r="QH182" s="593">
        <v>6.02</v>
      </c>
      <c r="QI182" s="593">
        <v>6.02</v>
      </c>
      <c r="QJ182" s="593">
        <v>6.23</v>
      </c>
      <c r="QK182" s="593">
        <v>6.23</v>
      </c>
      <c r="QL182" s="593">
        <v>6.23</v>
      </c>
      <c r="QM182" s="593">
        <v>6.23</v>
      </c>
      <c r="QN182" s="593">
        <v>6.23</v>
      </c>
      <c r="QO182" s="593">
        <v>6.23</v>
      </c>
      <c r="QP182" s="593">
        <v>6.28</v>
      </c>
      <c r="QQ182" s="593">
        <v>6.28</v>
      </c>
      <c r="QR182" s="593">
        <v>9.5299999999999994</v>
      </c>
      <c r="QS182" s="593">
        <v>9.5299999999999994</v>
      </c>
      <c r="QT182" s="593">
        <v>7.07</v>
      </c>
      <c r="QU182" s="593">
        <v>7.07</v>
      </c>
      <c r="QV182" s="593">
        <v>7.32</v>
      </c>
      <c r="QW182" s="593">
        <v>7.32</v>
      </c>
      <c r="QX182" s="593">
        <v>7.32</v>
      </c>
      <c r="QY182" s="593">
        <v>7.32</v>
      </c>
      <c r="QZ182" s="593">
        <v>7.32</v>
      </c>
      <c r="RA182" s="593">
        <v>7.32</v>
      </c>
      <c r="RB182" s="593">
        <v>7.37</v>
      </c>
      <c r="RC182" s="593">
        <v>7.37</v>
      </c>
      <c r="RD182" s="593">
        <v>14.88</v>
      </c>
      <c r="RE182" s="593">
        <v>14.88</v>
      </c>
      <c r="RF182" s="593">
        <v>11.04</v>
      </c>
      <c r="RG182" s="593">
        <v>11.04</v>
      </c>
      <c r="RH182" s="593">
        <v>11.44</v>
      </c>
      <c r="RI182" s="593">
        <v>11.44</v>
      </c>
      <c r="RJ182" s="593">
        <v>11.44</v>
      </c>
      <c r="RK182" s="593">
        <v>11.44</v>
      </c>
      <c r="RL182" s="593">
        <v>11.44</v>
      </c>
      <c r="RM182" s="593">
        <v>11.44</v>
      </c>
      <c r="RN182" s="593">
        <v>11.51</v>
      </c>
      <c r="RO182" s="593">
        <v>11.63</v>
      </c>
      <c r="RP182" s="593">
        <v>39.229999999999997</v>
      </c>
      <c r="RQ182" s="593">
        <v>39.229999999999997</v>
      </c>
      <c r="RR182" s="593">
        <v>29.86</v>
      </c>
      <c r="RS182" s="593">
        <v>29.86</v>
      </c>
      <c r="RT182" s="593">
        <v>31.01</v>
      </c>
      <c r="RU182" s="593">
        <v>31.01</v>
      </c>
      <c r="RV182" s="593">
        <v>31.01</v>
      </c>
      <c r="RW182" s="593">
        <v>31.01</v>
      </c>
      <c r="RX182" s="593">
        <v>31.01</v>
      </c>
      <c r="RY182" s="593">
        <v>31.01</v>
      </c>
      <c r="RZ182" s="593">
        <v>30.99</v>
      </c>
      <c r="SA182" s="593">
        <v>30.99</v>
      </c>
      <c r="SB182" s="593">
        <v>20.76</v>
      </c>
      <c r="SC182" s="593">
        <v>20.76</v>
      </c>
      <c r="SD182" s="593">
        <v>15.55</v>
      </c>
      <c r="SE182" s="593">
        <v>15.55</v>
      </c>
      <c r="SF182" s="593">
        <v>16.09</v>
      </c>
      <c r="SG182" s="593">
        <v>16.09</v>
      </c>
      <c r="SH182" s="593">
        <v>16.09</v>
      </c>
      <c r="SI182" s="593">
        <v>16.09</v>
      </c>
      <c r="SJ182" s="593">
        <v>16.09</v>
      </c>
      <c r="SK182" s="593">
        <v>16.09</v>
      </c>
      <c r="SL182" s="593">
        <v>16.18</v>
      </c>
      <c r="SM182" s="593">
        <v>16.18</v>
      </c>
      <c r="SN182" s="593">
        <v>17.420000000000002</v>
      </c>
      <c r="SO182" s="593">
        <v>17.420000000000002</v>
      </c>
      <c r="SZ182" s="593">
        <v>19.100000000000001</v>
      </c>
      <c r="TA182" s="593">
        <v>19.100000000000001</v>
      </c>
      <c r="TX182" s="593">
        <v>12.15</v>
      </c>
      <c r="TY182" s="600">
        <v>12.15</v>
      </c>
    </row>
    <row r="183" spans="1:545" s="593" customFormat="1" x14ac:dyDescent="0.15">
      <c r="A183" s="602">
        <v>67</v>
      </c>
      <c r="B183" s="603">
        <v>44.44</v>
      </c>
      <c r="C183" s="603">
        <v>44.44</v>
      </c>
      <c r="D183" s="603">
        <v>44.61</v>
      </c>
      <c r="E183" s="603">
        <v>44.61</v>
      </c>
      <c r="F183" s="603">
        <v>171.03</v>
      </c>
      <c r="G183" s="603">
        <v>171.03</v>
      </c>
      <c r="H183" s="603">
        <v>161.59</v>
      </c>
      <c r="I183" s="603">
        <v>161.59</v>
      </c>
      <c r="J183" s="603">
        <v>167.27</v>
      </c>
      <c r="K183" s="603">
        <v>167.27</v>
      </c>
      <c r="L183" s="603"/>
      <c r="M183" s="603"/>
      <c r="N183" s="603"/>
      <c r="O183" s="603"/>
      <c r="P183" s="603"/>
      <c r="Q183" s="603"/>
      <c r="R183" s="603"/>
      <c r="S183" s="603"/>
      <c r="T183" s="603"/>
      <c r="U183" s="603"/>
      <c r="V183" s="603"/>
      <c r="W183" s="603"/>
      <c r="X183" s="603"/>
      <c r="Y183" s="603"/>
      <c r="Z183" s="603">
        <v>8.9499999999999993</v>
      </c>
      <c r="AA183" s="603"/>
      <c r="AB183" s="603"/>
      <c r="AC183" s="603"/>
      <c r="AD183" s="603"/>
      <c r="AE183" s="603"/>
      <c r="AF183" s="603"/>
      <c r="AG183" s="603"/>
      <c r="AH183" s="603"/>
      <c r="AI183" s="603"/>
      <c r="AJ183" s="603"/>
      <c r="AK183" s="603"/>
      <c r="AL183" s="603">
        <v>20.71</v>
      </c>
      <c r="AM183" s="603">
        <v>20.71</v>
      </c>
      <c r="AN183" s="603"/>
      <c r="AO183" s="603"/>
      <c r="AP183" s="603"/>
      <c r="AQ183" s="603"/>
      <c r="AR183" s="603"/>
      <c r="AS183" s="603"/>
      <c r="AT183" s="603"/>
      <c r="AU183" s="603"/>
      <c r="AV183" s="603"/>
      <c r="AW183" s="603"/>
      <c r="AX183" s="603">
        <v>23.6</v>
      </c>
      <c r="AY183" s="603">
        <v>23.6</v>
      </c>
      <c r="AZ183" s="603"/>
      <c r="BA183" s="603"/>
      <c r="BB183" s="603"/>
      <c r="BC183" s="603"/>
      <c r="BD183" s="603"/>
      <c r="BE183" s="603"/>
      <c r="BF183" s="603"/>
      <c r="BG183" s="603"/>
      <c r="BH183" s="603"/>
      <c r="BI183" s="603"/>
      <c r="BJ183" s="603">
        <v>12.67</v>
      </c>
      <c r="BK183" s="603"/>
      <c r="BL183" s="603"/>
      <c r="BM183" s="603"/>
      <c r="BN183" s="603"/>
      <c r="BO183" s="603"/>
      <c r="BP183" s="603"/>
      <c r="BQ183" s="603"/>
      <c r="BR183" s="603"/>
      <c r="BS183" s="603"/>
      <c r="BT183" s="603"/>
      <c r="BU183" s="603"/>
      <c r="BV183" s="603">
        <v>3.58</v>
      </c>
      <c r="BW183" s="603"/>
      <c r="BX183" s="603"/>
      <c r="BY183" s="603"/>
      <c r="BZ183" s="603"/>
      <c r="CA183" s="603"/>
      <c r="CB183" s="603"/>
      <c r="CC183" s="603"/>
      <c r="CD183" s="603"/>
      <c r="CE183" s="603"/>
      <c r="CF183" s="603"/>
      <c r="CG183" s="603"/>
      <c r="CH183" s="603">
        <v>11.33</v>
      </c>
      <c r="CI183" s="603">
        <v>11.33</v>
      </c>
      <c r="CJ183" s="603"/>
      <c r="CK183" s="603"/>
      <c r="CL183" s="603"/>
      <c r="CM183" s="603"/>
      <c r="CN183" s="603"/>
      <c r="CO183" s="603"/>
      <c r="CP183" s="603"/>
      <c r="CQ183" s="603"/>
      <c r="CR183" s="603"/>
      <c r="CS183" s="603"/>
      <c r="CT183" s="603"/>
      <c r="CU183" s="603"/>
      <c r="CV183" s="603"/>
      <c r="CW183" s="603"/>
      <c r="CX183" s="603"/>
      <c r="CY183" s="603"/>
      <c r="CZ183" s="603"/>
      <c r="DA183" s="603"/>
      <c r="DB183" s="603"/>
      <c r="DC183" s="603"/>
      <c r="DD183" s="603"/>
      <c r="DE183" s="603"/>
      <c r="DF183" s="603">
        <v>139.35</v>
      </c>
      <c r="DG183" s="603">
        <v>139.35</v>
      </c>
      <c r="DH183" s="603">
        <v>139.01</v>
      </c>
      <c r="DI183" s="603">
        <v>139.35</v>
      </c>
      <c r="DJ183" s="603">
        <v>254.14000000000001</v>
      </c>
      <c r="DK183" s="603">
        <v>253.48</v>
      </c>
      <c r="DL183" s="603">
        <v>244.68</v>
      </c>
      <c r="DM183" s="603">
        <v>244.68</v>
      </c>
      <c r="DN183" s="603">
        <v>253.48</v>
      </c>
      <c r="DO183" s="603">
        <v>253.48</v>
      </c>
      <c r="DP183" s="603">
        <v>244.68</v>
      </c>
      <c r="DQ183" s="603">
        <v>253.48</v>
      </c>
      <c r="DR183" s="603">
        <v>253.48</v>
      </c>
      <c r="DS183" s="603">
        <v>253.48</v>
      </c>
      <c r="DT183" s="603">
        <v>244.68</v>
      </c>
      <c r="DU183" s="603">
        <v>244.68</v>
      </c>
      <c r="DV183" s="603">
        <v>267.62</v>
      </c>
      <c r="DW183" s="603">
        <v>259.93</v>
      </c>
      <c r="DX183" s="603">
        <v>267.62</v>
      </c>
      <c r="DY183" s="603">
        <v>267.62</v>
      </c>
      <c r="DZ183" s="603">
        <v>259.93</v>
      </c>
      <c r="EA183" s="603">
        <v>259.93</v>
      </c>
      <c r="EB183" s="603">
        <v>260.45999999999998</v>
      </c>
      <c r="EC183" s="603">
        <v>260.45999999999998</v>
      </c>
      <c r="ED183" s="603">
        <v>73.55</v>
      </c>
      <c r="EE183" s="603">
        <v>70.88</v>
      </c>
      <c r="EF183" s="603">
        <v>70.88</v>
      </c>
      <c r="EG183" s="603">
        <v>70.58</v>
      </c>
      <c r="EH183" s="603">
        <v>70.989999999999995</v>
      </c>
      <c r="EI183" s="603">
        <v>70.989999999999995</v>
      </c>
      <c r="EJ183" s="603">
        <v>209.91</v>
      </c>
      <c r="EK183" s="603">
        <v>209.91</v>
      </c>
      <c r="EL183" s="603">
        <v>209.91</v>
      </c>
      <c r="EM183" s="603">
        <v>214.73</v>
      </c>
      <c r="EN183" s="603">
        <v>210.17</v>
      </c>
      <c r="EO183" s="603">
        <v>210.17</v>
      </c>
      <c r="EP183" s="603">
        <v>210.3</v>
      </c>
      <c r="EQ183" s="603">
        <v>210.3</v>
      </c>
      <c r="ER183" s="603">
        <v>63.52</v>
      </c>
      <c r="ES183" s="603">
        <v>63.8</v>
      </c>
      <c r="ET183" s="603">
        <v>63.58</v>
      </c>
      <c r="EU183" s="603">
        <v>63.58</v>
      </c>
      <c r="EV183" s="603">
        <v>63.58</v>
      </c>
      <c r="EW183" s="603">
        <v>63.58</v>
      </c>
      <c r="EX183" s="603">
        <v>63.58</v>
      </c>
      <c r="EY183" s="603">
        <v>56.63</v>
      </c>
      <c r="EZ183" s="603">
        <v>175.7</v>
      </c>
      <c r="FA183" s="603">
        <v>175.7</v>
      </c>
      <c r="FB183" s="603">
        <v>175.7</v>
      </c>
      <c r="FC183" s="603">
        <v>175.7</v>
      </c>
      <c r="FD183" s="603">
        <v>35.44</v>
      </c>
      <c r="FE183" s="603">
        <v>35.44</v>
      </c>
      <c r="FF183" s="603">
        <v>35.44</v>
      </c>
      <c r="FG183" s="603">
        <v>35.44</v>
      </c>
      <c r="FH183" s="603">
        <v>35.44</v>
      </c>
      <c r="FI183" s="603">
        <v>35.44</v>
      </c>
      <c r="FJ183" s="603">
        <v>30.61</v>
      </c>
      <c r="FK183" s="603">
        <v>30.61</v>
      </c>
      <c r="FL183" s="593">
        <v>30.61</v>
      </c>
      <c r="FM183" s="593">
        <v>30.61</v>
      </c>
      <c r="FN183" s="593">
        <v>31.17</v>
      </c>
      <c r="FO183" s="593">
        <v>31.17</v>
      </c>
      <c r="FP183" s="593">
        <v>44.45</v>
      </c>
      <c r="FQ183" s="593">
        <v>44.45</v>
      </c>
      <c r="FR183" s="593">
        <v>44.45</v>
      </c>
      <c r="FS183" s="593">
        <v>44.45</v>
      </c>
      <c r="FT183" s="593">
        <v>182.19</v>
      </c>
      <c r="FU183" s="593">
        <v>182.19</v>
      </c>
      <c r="FV183" s="593">
        <v>182.19</v>
      </c>
      <c r="FW183" s="593">
        <v>182.19</v>
      </c>
      <c r="FX183" s="593">
        <v>182.19</v>
      </c>
      <c r="FY183" s="593">
        <v>182.19</v>
      </c>
      <c r="FZ183" s="593">
        <v>182.19</v>
      </c>
      <c r="GA183" s="593">
        <v>182.19</v>
      </c>
      <c r="GB183" s="593">
        <v>91.66</v>
      </c>
      <c r="GC183" s="593">
        <v>91.66</v>
      </c>
      <c r="GD183" s="593">
        <v>23.05</v>
      </c>
      <c r="GE183" s="593">
        <v>23.27</v>
      </c>
      <c r="GF183" s="593">
        <v>26.33</v>
      </c>
      <c r="GG183" s="593">
        <v>26.33</v>
      </c>
      <c r="GH183" s="593">
        <v>23.05</v>
      </c>
      <c r="GI183" s="593">
        <v>23.05</v>
      </c>
      <c r="GJ183" s="593">
        <v>22.87</v>
      </c>
      <c r="GK183" s="593">
        <v>22.87</v>
      </c>
      <c r="GL183" s="593">
        <v>22.87</v>
      </c>
      <c r="GM183" s="593">
        <v>22.87</v>
      </c>
      <c r="GN183" s="593">
        <v>9.14</v>
      </c>
      <c r="GO183" s="593">
        <v>9.14</v>
      </c>
      <c r="GP183" s="593">
        <v>7.73</v>
      </c>
      <c r="GQ183" s="593">
        <v>7.51</v>
      </c>
      <c r="GZ183" s="593">
        <v>53.68</v>
      </c>
      <c r="HA183" s="593">
        <v>53.68</v>
      </c>
      <c r="HB183" s="593">
        <v>167.4</v>
      </c>
      <c r="HC183" s="593">
        <v>167.4</v>
      </c>
      <c r="HD183" s="593">
        <v>167.4</v>
      </c>
      <c r="HE183" s="593">
        <v>167.4</v>
      </c>
      <c r="HF183" s="593">
        <v>214.55</v>
      </c>
      <c r="HG183" s="593">
        <v>214.55</v>
      </c>
      <c r="HH183" s="593">
        <v>214.55</v>
      </c>
      <c r="HI183" s="593">
        <v>214.55</v>
      </c>
      <c r="HJ183" s="593">
        <v>214.55</v>
      </c>
      <c r="HK183" s="593">
        <v>214.55</v>
      </c>
      <c r="HL183" s="593">
        <v>268.14999999999998</v>
      </c>
      <c r="HM183" s="593">
        <v>268.14999999999998</v>
      </c>
      <c r="HN183" s="593">
        <v>237.92</v>
      </c>
      <c r="HO183" s="593">
        <v>237.92</v>
      </c>
      <c r="HP183" s="593">
        <v>237.92</v>
      </c>
      <c r="HQ183" s="593">
        <v>237.92</v>
      </c>
      <c r="HR183" s="593">
        <v>243.5</v>
      </c>
      <c r="HS183" s="593">
        <v>243.5</v>
      </c>
      <c r="HT183" s="593">
        <v>243.5</v>
      </c>
      <c r="HU183" s="593">
        <v>243.5</v>
      </c>
      <c r="HX183" s="593">
        <v>48.67</v>
      </c>
      <c r="HY183" s="593">
        <v>48.67</v>
      </c>
      <c r="HZ183" s="593">
        <v>159.85</v>
      </c>
      <c r="IA183" s="593">
        <v>159.85</v>
      </c>
      <c r="IB183" s="593">
        <v>162.13999999999999</v>
      </c>
      <c r="IC183" s="593">
        <v>162.13999999999999</v>
      </c>
      <c r="ID183" s="593">
        <v>210.88</v>
      </c>
      <c r="IE183" s="593">
        <v>210.88</v>
      </c>
      <c r="IJ183" s="593">
        <v>121.26</v>
      </c>
      <c r="IK183" s="593">
        <v>121.26</v>
      </c>
      <c r="IL183" s="593">
        <v>245.82</v>
      </c>
      <c r="IM183" s="593">
        <v>245.82</v>
      </c>
      <c r="IN183" s="593">
        <v>313.58</v>
      </c>
      <c r="IO183" s="593">
        <v>313.58</v>
      </c>
      <c r="IP183" s="593">
        <v>313.58</v>
      </c>
      <c r="IQ183" s="593">
        <v>313.58</v>
      </c>
      <c r="IV183" s="593">
        <v>121.26</v>
      </c>
      <c r="IW183" s="593">
        <v>121.26</v>
      </c>
      <c r="IX183" s="593">
        <v>245.82</v>
      </c>
      <c r="IY183" s="593">
        <v>245.82</v>
      </c>
      <c r="IZ183" s="593">
        <v>313.58</v>
      </c>
      <c r="JA183" s="593">
        <v>313.58</v>
      </c>
      <c r="JB183" s="593">
        <v>313.58</v>
      </c>
      <c r="JC183" s="593">
        <v>313.58</v>
      </c>
      <c r="JH183" s="593">
        <v>113.27</v>
      </c>
      <c r="JI183" s="593">
        <v>113.27</v>
      </c>
      <c r="JJ183" s="593">
        <v>237.92</v>
      </c>
      <c r="JK183" s="593">
        <v>237.92</v>
      </c>
      <c r="JL183" s="593">
        <v>237.92</v>
      </c>
      <c r="JM183" s="593">
        <v>237.92</v>
      </c>
      <c r="JN183" s="593">
        <v>304.01</v>
      </c>
      <c r="JO183" s="593">
        <v>304.01</v>
      </c>
      <c r="JP183" s="593">
        <v>304.01</v>
      </c>
      <c r="JQ183" s="593">
        <v>304.01</v>
      </c>
      <c r="JT183" s="593">
        <v>30</v>
      </c>
      <c r="JU183" s="593">
        <v>30</v>
      </c>
      <c r="JV183" s="593">
        <v>30</v>
      </c>
      <c r="JW183" s="593">
        <v>30</v>
      </c>
      <c r="JX183" s="593">
        <v>30</v>
      </c>
      <c r="JY183" s="593">
        <v>30</v>
      </c>
      <c r="KF183" s="593">
        <v>13.33</v>
      </c>
      <c r="KG183" s="593">
        <v>13.33</v>
      </c>
      <c r="KH183" s="593">
        <v>12.75</v>
      </c>
      <c r="KI183" s="593">
        <v>12.75</v>
      </c>
      <c r="KJ183" s="593">
        <v>12.75</v>
      </c>
      <c r="KK183" s="593">
        <v>12.75</v>
      </c>
      <c r="KR183" s="593">
        <v>31.08</v>
      </c>
      <c r="KS183" s="593">
        <v>31.08</v>
      </c>
      <c r="KT183" s="593">
        <v>31.08</v>
      </c>
      <c r="KU183" s="593">
        <v>31.08</v>
      </c>
      <c r="KV183" s="593">
        <v>162.35</v>
      </c>
      <c r="KW183" s="593">
        <v>162.35</v>
      </c>
      <c r="LD183" s="593">
        <v>15</v>
      </c>
      <c r="LE183" s="593">
        <v>15</v>
      </c>
      <c r="LF183" s="593">
        <v>15</v>
      </c>
      <c r="LG183" s="593">
        <v>15</v>
      </c>
      <c r="LH183" s="593">
        <v>2.5099999999999998</v>
      </c>
      <c r="LI183" s="593">
        <v>2.5099999999999998</v>
      </c>
      <c r="LP183" s="593">
        <v>14.74</v>
      </c>
      <c r="LQ183" s="593">
        <v>14.74</v>
      </c>
      <c r="LR183" s="593">
        <v>14.74</v>
      </c>
      <c r="LS183" s="593">
        <v>14.74</v>
      </c>
      <c r="LT183" s="593">
        <v>11.87</v>
      </c>
      <c r="LU183" s="593">
        <v>11.87</v>
      </c>
      <c r="MB183" s="593">
        <v>14.31</v>
      </c>
      <c r="MC183" s="593">
        <v>14.5</v>
      </c>
      <c r="MD183" s="593">
        <v>11.37</v>
      </c>
      <c r="ME183" s="593">
        <v>11.37</v>
      </c>
      <c r="MF183" s="593">
        <v>11.36</v>
      </c>
      <c r="MG183" s="593">
        <v>11.36</v>
      </c>
      <c r="MH183" s="593">
        <v>11.99</v>
      </c>
      <c r="MI183" s="593">
        <v>11.99</v>
      </c>
      <c r="MJ183" s="593">
        <v>11.36</v>
      </c>
      <c r="MK183" s="593">
        <v>11.36</v>
      </c>
      <c r="ML183" s="593">
        <v>11.69</v>
      </c>
      <c r="MM183" s="593">
        <v>11.59</v>
      </c>
      <c r="MN183" s="593">
        <v>33.79</v>
      </c>
      <c r="MO183" s="593">
        <v>33.79</v>
      </c>
      <c r="MP183" s="593">
        <v>28.16</v>
      </c>
      <c r="MQ183" s="593">
        <v>28.16</v>
      </c>
      <c r="MR183" s="593">
        <v>29.52</v>
      </c>
      <c r="MS183" s="593">
        <v>29.52</v>
      </c>
      <c r="MT183" s="593">
        <v>186.18</v>
      </c>
      <c r="MU183" s="593">
        <v>186.18</v>
      </c>
      <c r="MV183" s="593">
        <v>186.18</v>
      </c>
      <c r="MW183" s="593">
        <v>186.18</v>
      </c>
      <c r="MX183" s="593">
        <v>186.18</v>
      </c>
      <c r="MY183" s="593">
        <v>186.18</v>
      </c>
      <c r="MZ183" s="593">
        <v>54.8</v>
      </c>
      <c r="NA183" s="593">
        <v>54.8</v>
      </c>
      <c r="NB183" s="593">
        <v>235.49</v>
      </c>
      <c r="NC183" s="593">
        <v>235.49</v>
      </c>
      <c r="ND183" s="593">
        <v>230.27</v>
      </c>
      <c r="NE183" s="593">
        <v>230.27</v>
      </c>
      <c r="NF183" s="604">
        <f t="shared" si="17"/>
        <v>232.88</v>
      </c>
      <c r="NG183" s="604">
        <f t="shared" si="17"/>
        <v>232.88</v>
      </c>
      <c r="NH183" s="593">
        <v>233.94</v>
      </c>
      <c r="NI183" s="593">
        <v>233.94</v>
      </c>
      <c r="NL183" s="593">
        <v>47.11</v>
      </c>
      <c r="NM183" s="593">
        <v>47.11</v>
      </c>
      <c r="NN183" s="593">
        <v>198.24</v>
      </c>
      <c r="NO183" s="593">
        <v>198.24</v>
      </c>
      <c r="NP183" s="593">
        <v>198.24</v>
      </c>
      <c r="NQ183" s="593">
        <v>199.98</v>
      </c>
      <c r="NR183" s="593">
        <v>197.72</v>
      </c>
      <c r="NS183" s="593">
        <v>197.72</v>
      </c>
      <c r="NT183" s="593">
        <v>198.58</v>
      </c>
      <c r="NU183" s="593">
        <v>198.58</v>
      </c>
      <c r="NX183" s="593">
        <v>106.41</v>
      </c>
      <c r="NY183" s="593">
        <v>106.41</v>
      </c>
      <c r="NZ183" s="593">
        <v>212.41</v>
      </c>
      <c r="OA183" s="593">
        <v>212.41</v>
      </c>
      <c r="OB183" s="593">
        <v>212.41</v>
      </c>
      <c r="OC183" s="593">
        <v>212.41</v>
      </c>
      <c r="OD183" s="593">
        <v>212.92</v>
      </c>
      <c r="OE183" s="593">
        <v>212.92</v>
      </c>
      <c r="OJ183" s="593">
        <v>75.22</v>
      </c>
      <c r="OK183" s="593">
        <v>75.22</v>
      </c>
      <c r="OL183" s="593">
        <v>169.54</v>
      </c>
      <c r="OM183" s="593">
        <v>169.54</v>
      </c>
      <c r="ON183" s="593">
        <v>169.54</v>
      </c>
      <c r="OO183" s="593">
        <v>169.54</v>
      </c>
      <c r="OP183" s="593">
        <v>180.03</v>
      </c>
      <c r="OQ183" s="593">
        <v>180.03</v>
      </c>
      <c r="OR183" s="593">
        <v>206.95</v>
      </c>
      <c r="OS183" s="593">
        <v>206.95</v>
      </c>
      <c r="OV183" s="593">
        <v>35.340000000000003</v>
      </c>
      <c r="OW183" s="593">
        <v>35.340000000000003</v>
      </c>
      <c r="OX183" s="593">
        <v>29.8</v>
      </c>
      <c r="OY183" s="593">
        <v>29.8</v>
      </c>
      <c r="OZ183" s="593">
        <v>29.22</v>
      </c>
      <c r="PA183" s="593">
        <v>29.22</v>
      </c>
      <c r="PB183" s="593">
        <v>28.73</v>
      </c>
      <c r="PC183" s="593">
        <v>28.73</v>
      </c>
      <c r="PD183" s="593">
        <v>184.98</v>
      </c>
      <c r="PE183" s="593">
        <v>184.98</v>
      </c>
      <c r="PH183" s="593">
        <v>40.270000000000003</v>
      </c>
      <c r="PI183" s="593">
        <v>40.270000000000003</v>
      </c>
      <c r="PJ183" s="593">
        <v>34.6</v>
      </c>
      <c r="PK183" s="593">
        <v>34.6</v>
      </c>
      <c r="PL183" s="593">
        <v>34.6</v>
      </c>
      <c r="PM183" s="593">
        <v>33.35</v>
      </c>
      <c r="PN183" s="593">
        <v>33.35</v>
      </c>
      <c r="PO183" s="593">
        <v>33.65</v>
      </c>
      <c r="PP183" s="593">
        <v>196.78</v>
      </c>
      <c r="PQ183" s="593">
        <v>196.78</v>
      </c>
      <c r="PT183" s="593">
        <v>28.13</v>
      </c>
      <c r="PU183" s="593">
        <v>28.13</v>
      </c>
      <c r="PV183" s="593">
        <v>21.25</v>
      </c>
      <c r="PW183" s="593">
        <v>21.25</v>
      </c>
      <c r="PX183" s="593">
        <v>22</v>
      </c>
      <c r="PY183" s="593">
        <v>22</v>
      </c>
      <c r="PZ183" s="593">
        <v>22</v>
      </c>
      <c r="QA183" s="593">
        <v>22</v>
      </c>
      <c r="QB183" s="593">
        <v>22</v>
      </c>
      <c r="QC183" s="593">
        <v>22</v>
      </c>
      <c r="QD183" s="593">
        <v>22.07</v>
      </c>
      <c r="QE183" s="593">
        <v>22.29</v>
      </c>
      <c r="QF183" s="593">
        <v>8.14</v>
      </c>
      <c r="QG183" s="593">
        <v>8.14</v>
      </c>
      <c r="QH183" s="593">
        <v>6.07</v>
      </c>
      <c r="QI183" s="593">
        <v>6.07</v>
      </c>
      <c r="QJ183" s="593">
        <v>6.26</v>
      </c>
      <c r="QK183" s="593">
        <v>6.26</v>
      </c>
      <c r="QL183" s="593">
        <v>6.26</v>
      </c>
      <c r="QM183" s="593">
        <v>6.26</v>
      </c>
      <c r="QN183" s="593">
        <v>6.26</v>
      </c>
      <c r="QO183" s="593">
        <v>6.26</v>
      </c>
      <c r="QP183" s="593">
        <v>6.32</v>
      </c>
      <c r="QQ183" s="593">
        <v>6.32</v>
      </c>
      <c r="QR183" s="593">
        <v>9.57</v>
      </c>
      <c r="QS183" s="593">
        <v>9.57</v>
      </c>
      <c r="QT183" s="593">
        <v>7.13</v>
      </c>
      <c r="QU183" s="593">
        <v>7.13</v>
      </c>
      <c r="QV183" s="593">
        <v>7.36</v>
      </c>
      <c r="QW183" s="593">
        <v>7.36</v>
      </c>
      <c r="QX183" s="593">
        <v>7.36</v>
      </c>
      <c r="QY183" s="593">
        <v>7.36</v>
      </c>
      <c r="QZ183" s="593">
        <v>7.36</v>
      </c>
      <c r="RA183" s="593">
        <v>7.36</v>
      </c>
      <c r="RB183" s="593">
        <v>7.43</v>
      </c>
      <c r="RC183" s="593">
        <v>7.43</v>
      </c>
      <c r="RD183" s="593">
        <v>14.95</v>
      </c>
      <c r="RE183" s="593">
        <v>14.95</v>
      </c>
      <c r="RF183" s="593">
        <v>11.13</v>
      </c>
      <c r="RG183" s="593">
        <v>11.13</v>
      </c>
      <c r="RH183" s="593">
        <v>11.51</v>
      </c>
      <c r="RI183" s="593">
        <v>11.51</v>
      </c>
      <c r="RJ183" s="593">
        <v>11.51</v>
      </c>
      <c r="RK183" s="593">
        <v>11.51</v>
      </c>
      <c r="RL183" s="593">
        <v>11.51</v>
      </c>
      <c r="RM183" s="593">
        <v>11.51</v>
      </c>
      <c r="RN183" s="593">
        <v>11.6</v>
      </c>
      <c r="RO183" s="593">
        <v>11.72</v>
      </c>
      <c r="RP183" s="593">
        <v>39.44</v>
      </c>
      <c r="RQ183" s="593">
        <v>39.44</v>
      </c>
      <c r="RR183" s="593">
        <v>30.15</v>
      </c>
      <c r="RS183" s="593">
        <v>30.15</v>
      </c>
      <c r="RT183" s="593">
        <v>31.19</v>
      </c>
      <c r="RU183" s="593">
        <v>31.19</v>
      </c>
      <c r="RV183" s="593">
        <v>31.19</v>
      </c>
      <c r="RW183" s="593">
        <v>31.19</v>
      </c>
      <c r="RX183" s="593">
        <v>31.19</v>
      </c>
      <c r="RY183" s="593">
        <v>31.19</v>
      </c>
      <c r="RZ183" s="593">
        <v>31.26</v>
      </c>
      <c r="SA183" s="593">
        <v>31.26</v>
      </c>
      <c r="SB183" s="593">
        <v>20.84</v>
      </c>
      <c r="SC183" s="593">
        <v>20.84</v>
      </c>
      <c r="SD183" s="593">
        <v>15.66</v>
      </c>
      <c r="SE183" s="593">
        <v>15.66</v>
      </c>
      <c r="SF183" s="593">
        <v>16.21</v>
      </c>
      <c r="SG183" s="593">
        <v>16.21</v>
      </c>
      <c r="SH183" s="593">
        <v>16.21</v>
      </c>
      <c r="SI183" s="593">
        <v>16.21</v>
      </c>
      <c r="SJ183" s="593">
        <v>16.21</v>
      </c>
      <c r="SK183" s="593">
        <v>16.21</v>
      </c>
      <c r="SL183" s="593">
        <v>16.29</v>
      </c>
      <c r="SM183" s="593">
        <v>16.29</v>
      </c>
      <c r="SN183" s="593">
        <v>17.489999999999998</v>
      </c>
      <c r="SO183" s="593">
        <v>17.489999999999998</v>
      </c>
      <c r="SZ183" s="593">
        <v>19.18</v>
      </c>
      <c r="TA183" s="593">
        <v>19.18</v>
      </c>
      <c r="TX183" s="593">
        <v>12.21</v>
      </c>
      <c r="TY183" s="600">
        <v>12.21</v>
      </c>
    </row>
    <row r="184" spans="1:545" s="593" customFormat="1" x14ac:dyDescent="0.15">
      <c r="A184" s="602">
        <v>68</v>
      </c>
      <c r="B184" s="603">
        <v>44.61</v>
      </c>
      <c r="C184" s="603">
        <v>44.61</v>
      </c>
      <c r="D184" s="603">
        <v>44.78</v>
      </c>
      <c r="E184" s="603">
        <v>44.78</v>
      </c>
      <c r="F184" s="603">
        <v>171.91</v>
      </c>
      <c r="G184" s="603">
        <v>171.91</v>
      </c>
      <c r="H184" s="603">
        <v>162.44</v>
      </c>
      <c r="I184" s="603">
        <v>162.44</v>
      </c>
      <c r="J184" s="603">
        <v>168.02</v>
      </c>
      <c r="K184" s="603">
        <v>168.02</v>
      </c>
      <c r="L184" s="603"/>
      <c r="M184" s="603"/>
      <c r="N184" s="603"/>
      <c r="O184" s="603"/>
      <c r="P184" s="603"/>
      <c r="Q184" s="603"/>
      <c r="R184" s="603"/>
      <c r="S184" s="603"/>
      <c r="T184" s="603"/>
      <c r="U184" s="603"/>
      <c r="V184" s="603"/>
      <c r="W184" s="603"/>
      <c r="X184" s="603"/>
      <c r="Y184" s="603"/>
      <c r="Z184" s="603">
        <v>8.98</v>
      </c>
      <c r="AA184" s="603"/>
      <c r="AB184" s="603"/>
      <c r="AC184" s="603"/>
      <c r="AD184" s="603"/>
      <c r="AE184" s="603"/>
      <c r="AF184" s="603"/>
      <c r="AG184" s="603"/>
      <c r="AH184" s="603"/>
      <c r="AI184" s="603"/>
      <c r="AJ184" s="603"/>
      <c r="AK184" s="603"/>
      <c r="AL184" s="603">
        <v>20.77</v>
      </c>
      <c r="AM184" s="603">
        <v>20.77</v>
      </c>
      <c r="AN184" s="603"/>
      <c r="AO184" s="603"/>
      <c r="AP184" s="603"/>
      <c r="AQ184" s="603"/>
      <c r="AR184" s="603"/>
      <c r="AS184" s="603"/>
      <c r="AT184" s="603"/>
      <c r="AU184" s="603"/>
      <c r="AV184" s="603"/>
      <c r="AW184" s="603"/>
      <c r="AX184" s="603">
        <v>23.68</v>
      </c>
      <c r="AY184" s="603">
        <v>23.68</v>
      </c>
      <c r="AZ184" s="603"/>
      <c r="BA184" s="603"/>
      <c r="BB184" s="603"/>
      <c r="BC184" s="603"/>
      <c r="BD184" s="603"/>
      <c r="BE184" s="603"/>
      <c r="BF184" s="603"/>
      <c r="BG184" s="603"/>
      <c r="BH184" s="603"/>
      <c r="BI184" s="603"/>
      <c r="BJ184" s="603">
        <v>12.71</v>
      </c>
      <c r="BK184" s="603"/>
      <c r="BL184" s="603"/>
      <c r="BM184" s="603"/>
      <c r="BN184" s="603"/>
      <c r="BO184" s="603"/>
      <c r="BP184" s="603"/>
      <c r="BQ184" s="603"/>
      <c r="BR184" s="603"/>
      <c r="BS184" s="603"/>
      <c r="BT184" s="603"/>
      <c r="BU184" s="603"/>
      <c r="BV184" s="603">
        <v>3.59</v>
      </c>
      <c r="BW184" s="603"/>
      <c r="BX184" s="603"/>
      <c r="BY184" s="603"/>
      <c r="BZ184" s="603"/>
      <c r="CA184" s="603"/>
      <c r="CB184" s="603"/>
      <c r="CC184" s="603"/>
      <c r="CD184" s="603"/>
      <c r="CE184" s="603"/>
      <c r="CF184" s="603"/>
      <c r="CG184" s="603"/>
      <c r="CH184" s="603">
        <v>11.37</v>
      </c>
      <c r="CI184" s="603">
        <v>11.37</v>
      </c>
      <c r="CJ184" s="603"/>
      <c r="CK184" s="603"/>
      <c r="CL184" s="603"/>
      <c r="CM184" s="603"/>
      <c r="CN184" s="603"/>
      <c r="CO184" s="603"/>
      <c r="CP184" s="603"/>
      <c r="CQ184" s="603"/>
      <c r="CR184" s="603"/>
      <c r="CS184" s="603"/>
      <c r="CT184" s="603"/>
      <c r="CU184" s="603"/>
      <c r="CV184" s="603"/>
      <c r="CW184" s="603"/>
      <c r="CX184" s="603"/>
      <c r="CY184" s="603"/>
      <c r="CZ184" s="603"/>
      <c r="DA184" s="603"/>
      <c r="DB184" s="603"/>
      <c r="DC184" s="603"/>
      <c r="DD184" s="603"/>
      <c r="DE184" s="603"/>
      <c r="DF184" s="603">
        <v>139.93</v>
      </c>
      <c r="DG184" s="603">
        <v>139.93</v>
      </c>
      <c r="DH184" s="603">
        <v>139.58000000000001</v>
      </c>
      <c r="DI184" s="603">
        <v>139.94</v>
      </c>
      <c r="DJ184" s="603">
        <v>255.66000000000003</v>
      </c>
      <c r="DK184" s="603">
        <v>254.97</v>
      </c>
      <c r="DL184" s="603">
        <v>246.12</v>
      </c>
      <c r="DM184" s="603">
        <v>246.12</v>
      </c>
      <c r="DN184" s="603">
        <v>254.97</v>
      </c>
      <c r="DO184" s="603">
        <v>254.97</v>
      </c>
      <c r="DP184" s="603">
        <v>246.12</v>
      </c>
      <c r="DQ184" s="603">
        <v>254.97</v>
      </c>
      <c r="DR184" s="603">
        <v>254.97</v>
      </c>
      <c r="DS184" s="603">
        <v>254.97</v>
      </c>
      <c r="DT184" s="603">
        <v>246.12</v>
      </c>
      <c r="DU184" s="603">
        <v>246.12</v>
      </c>
      <c r="DV184" s="603">
        <v>268.97000000000003</v>
      </c>
      <c r="DW184" s="603">
        <v>261.24</v>
      </c>
      <c r="DX184" s="603">
        <v>268.97000000000003</v>
      </c>
      <c r="DY184" s="603">
        <v>268.97000000000003</v>
      </c>
      <c r="DZ184" s="603">
        <v>261.24</v>
      </c>
      <c r="EA184" s="603">
        <v>261.24</v>
      </c>
      <c r="EB184" s="603">
        <v>261.76</v>
      </c>
      <c r="EC184" s="603">
        <v>261.76</v>
      </c>
      <c r="ED184" s="603">
        <v>73.86</v>
      </c>
      <c r="EE184" s="603">
        <v>71.17</v>
      </c>
      <c r="EF184" s="603">
        <v>71.17</v>
      </c>
      <c r="EG184" s="603">
        <v>70.87</v>
      </c>
      <c r="EH184" s="603">
        <v>71.27</v>
      </c>
      <c r="EI184" s="603">
        <v>71.27</v>
      </c>
      <c r="EJ184" s="603">
        <v>211.01</v>
      </c>
      <c r="EK184" s="603">
        <v>211.01</v>
      </c>
      <c r="EL184" s="603">
        <v>211.01</v>
      </c>
      <c r="EM184" s="603">
        <v>215.83</v>
      </c>
      <c r="EN184" s="603">
        <v>211.27</v>
      </c>
      <c r="EO184" s="603">
        <v>211.27</v>
      </c>
      <c r="EP184" s="603">
        <v>211.39</v>
      </c>
      <c r="EQ184" s="603">
        <v>211.39</v>
      </c>
      <c r="ER184" s="603">
        <v>63.76</v>
      </c>
      <c r="ES184" s="603">
        <v>64.040000000000006</v>
      </c>
      <c r="ET184" s="603">
        <v>63.84</v>
      </c>
      <c r="EU184" s="603">
        <v>63.84</v>
      </c>
      <c r="EV184" s="603">
        <v>63.84</v>
      </c>
      <c r="EW184" s="603">
        <v>63.84</v>
      </c>
      <c r="EX184" s="603">
        <v>63.84</v>
      </c>
      <c r="EY184" s="603">
        <v>56.93</v>
      </c>
      <c r="EZ184" s="603">
        <v>176.62</v>
      </c>
      <c r="FA184" s="603">
        <v>176.62</v>
      </c>
      <c r="FB184" s="603">
        <v>176.62</v>
      </c>
      <c r="FC184" s="603">
        <v>176.62</v>
      </c>
      <c r="FD184" s="603">
        <v>35.56</v>
      </c>
      <c r="FE184" s="603">
        <v>35.56</v>
      </c>
      <c r="FF184" s="603">
        <v>35.56</v>
      </c>
      <c r="FG184" s="603">
        <v>35.56</v>
      </c>
      <c r="FH184" s="603">
        <v>35.56</v>
      </c>
      <c r="FI184" s="603">
        <v>35.56</v>
      </c>
      <c r="FJ184" s="603">
        <v>30.77</v>
      </c>
      <c r="FK184" s="603">
        <v>30.77</v>
      </c>
      <c r="FL184" s="593">
        <v>30.77</v>
      </c>
      <c r="FM184" s="593">
        <v>30.77</v>
      </c>
      <c r="FN184" s="593">
        <v>31.32</v>
      </c>
      <c r="FO184" s="593">
        <v>31.32</v>
      </c>
      <c r="FP184" s="593">
        <v>44.63</v>
      </c>
      <c r="FQ184" s="593">
        <v>44.63</v>
      </c>
      <c r="FR184" s="593">
        <v>44.63</v>
      </c>
      <c r="FS184" s="593">
        <v>44.63</v>
      </c>
      <c r="FT184" s="593">
        <v>183.28</v>
      </c>
      <c r="FU184" s="593">
        <v>183.28</v>
      </c>
      <c r="FV184" s="593">
        <v>183.28</v>
      </c>
      <c r="FW184" s="593">
        <v>183.28</v>
      </c>
      <c r="FX184" s="593">
        <v>183.28</v>
      </c>
      <c r="FY184" s="593">
        <v>183.28</v>
      </c>
      <c r="FZ184" s="593">
        <v>183.28</v>
      </c>
      <c r="GA184" s="593">
        <v>183.28</v>
      </c>
      <c r="GB184" s="593">
        <v>92.24</v>
      </c>
      <c r="GC184" s="593">
        <v>92.24</v>
      </c>
      <c r="GD184" s="593">
        <v>23.2</v>
      </c>
      <c r="GE184" s="593">
        <v>23.42</v>
      </c>
      <c r="GF184" s="593">
        <v>26.46</v>
      </c>
      <c r="GG184" s="593">
        <v>26.46</v>
      </c>
      <c r="GH184" s="593">
        <v>23.22</v>
      </c>
      <c r="GI184" s="593">
        <v>23.22</v>
      </c>
      <c r="GJ184" s="593">
        <v>23.04</v>
      </c>
      <c r="GK184" s="593">
        <v>23.04</v>
      </c>
      <c r="GL184" s="593">
        <v>23.04</v>
      </c>
      <c r="GM184" s="593">
        <v>23.04</v>
      </c>
      <c r="GN184" s="593">
        <v>9.18</v>
      </c>
      <c r="GO184" s="593">
        <v>9.18</v>
      </c>
      <c r="GP184" s="593">
        <v>7.78</v>
      </c>
      <c r="GQ184" s="593">
        <v>7.57</v>
      </c>
      <c r="GZ184" s="593">
        <v>53.94</v>
      </c>
      <c r="HA184" s="593">
        <v>53.94</v>
      </c>
      <c r="HB184" s="593">
        <v>168.34</v>
      </c>
      <c r="HC184" s="593">
        <v>168.34</v>
      </c>
      <c r="HD184" s="593">
        <v>168.34</v>
      </c>
      <c r="HE184" s="593">
        <v>168.34</v>
      </c>
      <c r="HF184" s="593">
        <v>215.99</v>
      </c>
      <c r="HG184" s="593">
        <v>215.99</v>
      </c>
      <c r="HH184" s="593">
        <v>215.99</v>
      </c>
      <c r="HI184" s="593">
        <v>215.99</v>
      </c>
      <c r="HJ184" s="593">
        <v>215.99</v>
      </c>
      <c r="HK184" s="593">
        <v>215.99</v>
      </c>
      <c r="HL184" s="593">
        <v>269.77999999999997</v>
      </c>
      <c r="HM184" s="593">
        <v>269.77999999999997</v>
      </c>
      <c r="HN184" s="593">
        <v>239.44</v>
      </c>
      <c r="HO184" s="593">
        <v>239.44</v>
      </c>
      <c r="HP184" s="593">
        <v>239.44</v>
      </c>
      <c r="HQ184" s="593">
        <v>239.44</v>
      </c>
      <c r="HR184" s="593">
        <v>244.95</v>
      </c>
      <c r="HS184" s="593">
        <v>244.95</v>
      </c>
      <c r="HT184" s="593">
        <v>244.95</v>
      </c>
      <c r="HU184" s="593">
        <v>244.95</v>
      </c>
      <c r="HX184" s="593">
        <v>48.89</v>
      </c>
      <c r="HY184" s="593">
        <v>48.89</v>
      </c>
      <c r="HZ184" s="593">
        <v>160.71</v>
      </c>
      <c r="IA184" s="593">
        <v>160.71</v>
      </c>
      <c r="IB184" s="593">
        <v>163.03</v>
      </c>
      <c r="IC184" s="593">
        <v>163.03</v>
      </c>
      <c r="ID184" s="593">
        <v>212.24</v>
      </c>
      <c r="IE184" s="593">
        <v>212.24</v>
      </c>
      <c r="IJ184" s="593">
        <v>121.77</v>
      </c>
      <c r="IK184" s="593">
        <v>121.77</v>
      </c>
      <c r="IL184" s="593">
        <v>246.68</v>
      </c>
      <c r="IM184" s="593">
        <v>246.68</v>
      </c>
      <c r="IN184" s="593">
        <v>314.98</v>
      </c>
      <c r="IO184" s="593">
        <v>314.98</v>
      </c>
      <c r="IP184" s="593">
        <v>314.98</v>
      </c>
      <c r="IQ184" s="593">
        <v>314.98</v>
      </c>
      <c r="IV184" s="593">
        <v>121.77</v>
      </c>
      <c r="IW184" s="593">
        <v>121.77</v>
      </c>
      <c r="IX184" s="593">
        <v>246.68</v>
      </c>
      <c r="IY184" s="593">
        <v>246.68</v>
      </c>
      <c r="IZ184" s="593">
        <v>314.98</v>
      </c>
      <c r="JA184" s="593">
        <v>314.98</v>
      </c>
      <c r="JB184" s="593">
        <v>314.98</v>
      </c>
      <c r="JC184" s="593">
        <v>314.98</v>
      </c>
      <c r="JH184" s="593">
        <v>113.71</v>
      </c>
      <c r="JI184" s="593">
        <v>113.71</v>
      </c>
      <c r="JJ184" s="593">
        <v>238.71</v>
      </c>
      <c r="JK184" s="593">
        <v>238.71</v>
      </c>
      <c r="JL184" s="593">
        <v>238.71</v>
      </c>
      <c r="JM184" s="593">
        <v>238.71</v>
      </c>
      <c r="JN184" s="593">
        <v>305.27999999999997</v>
      </c>
      <c r="JO184" s="593">
        <v>305.27999999999997</v>
      </c>
      <c r="JP184" s="593">
        <v>305.27999999999997</v>
      </c>
      <c r="JQ184" s="593">
        <v>305.27999999999997</v>
      </c>
      <c r="JT184" s="593">
        <v>30.13</v>
      </c>
      <c r="JU184" s="593">
        <v>30.13</v>
      </c>
      <c r="JV184" s="593">
        <v>30.13</v>
      </c>
      <c r="JW184" s="593">
        <v>30.13</v>
      </c>
      <c r="JX184" s="593">
        <v>30.13</v>
      </c>
      <c r="JY184" s="593">
        <v>30.13</v>
      </c>
      <c r="KF184" s="593">
        <v>13.38</v>
      </c>
      <c r="KG184" s="593">
        <v>13.38</v>
      </c>
      <c r="KH184" s="593">
        <v>12.8</v>
      </c>
      <c r="KI184" s="593">
        <v>12.8</v>
      </c>
      <c r="KJ184" s="593">
        <v>12.8</v>
      </c>
      <c r="KK184" s="593">
        <v>12.8</v>
      </c>
      <c r="KR184" s="593">
        <v>31.22</v>
      </c>
      <c r="KS184" s="593">
        <v>31.22</v>
      </c>
      <c r="KT184" s="593">
        <v>31.22</v>
      </c>
      <c r="KU184" s="593">
        <v>31.22</v>
      </c>
      <c r="KV184" s="593">
        <v>163.12</v>
      </c>
      <c r="KW184" s="593">
        <v>163.12</v>
      </c>
      <c r="LD184" s="593">
        <v>15.05</v>
      </c>
      <c r="LE184" s="593">
        <v>15.05</v>
      </c>
      <c r="LF184" s="593">
        <v>15.05</v>
      </c>
      <c r="LG184" s="593">
        <v>15.05</v>
      </c>
      <c r="LH184" s="593">
        <v>2.5099999999999998</v>
      </c>
      <c r="LI184" s="593">
        <v>2.5099999999999998</v>
      </c>
      <c r="LP184" s="593">
        <v>14.79</v>
      </c>
      <c r="LQ184" s="593">
        <v>14.79</v>
      </c>
      <c r="LR184" s="593">
        <v>14.79</v>
      </c>
      <c r="LS184" s="593">
        <v>14.79</v>
      </c>
      <c r="LT184" s="593">
        <v>11.94</v>
      </c>
      <c r="LU184" s="593">
        <v>11.94</v>
      </c>
      <c r="MB184" s="593">
        <v>14.37</v>
      </c>
      <c r="MC184" s="593">
        <v>14.55</v>
      </c>
      <c r="MD184" s="593">
        <v>11.45</v>
      </c>
      <c r="ME184" s="593">
        <v>11.45</v>
      </c>
      <c r="MF184" s="593">
        <v>11.44</v>
      </c>
      <c r="MG184" s="593">
        <v>11.44</v>
      </c>
      <c r="MH184" s="593">
        <v>12.07</v>
      </c>
      <c r="MI184" s="593">
        <v>12.07</v>
      </c>
      <c r="MJ184" s="593">
        <v>11.44</v>
      </c>
      <c r="MK184" s="593">
        <v>11.44</v>
      </c>
      <c r="ML184" s="593">
        <v>11.77</v>
      </c>
      <c r="MM184" s="593">
        <v>11.66</v>
      </c>
      <c r="MN184" s="593">
        <v>33.93</v>
      </c>
      <c r="MO184" s="593">
        <v>33.93</v>
      </c>
      <c r="MP184" s="593">
        <v>28.33</v>
      </c>
      <c r="MQ184" s="593">
        <v>28.33</v>
      </c>
      <c r="MR184" s="593">
        <v>29.69</v>
      </c>
      <c r="MS184" s="593">
        <v>29.69</v>
      </c>
      <c r="MT184" s="593">
        <v>187.3</v>
      </c>
      <c r="MU184" s="593">
        <v>187.3</v>
      </c>
      <c r="MV184" s="593">
        <v>187.3</v>
      </c>
      <c r="MW184" s="593">
        <v>187.3</v>
      </c>
      <c r="MX184" s="593">
        <v>187.3</v>
      </c>
      <c r="MY184" s="593">
        <v>187.3</v>
      </c>
      <c r="MZ184" s="593">
        <v>55.03</v>
      </c>
      <c r="NA184" s="593">
        <v>55.03</v>
      </c>
      <c r="NB184" s="593">
        <v>236.85</v>
      </c>
      <c r="NC184" s="593">
        <v>236.85</v>
      </c>
      <c r="ND184" s="593">
        <v>231.61</v>
      </c>
      <c r="NE184" s="593">
        <v>231.61</v>
      </c>
      <c r="NF184" s="604">
        <f t="shared" si="17"/>
        <v>234.23000000000002</v>
      </c>
      <c r="NG184" s="604">
        <f t="shared" si="17"/>
        <v>234.23000000000002</v>
      </c>
      <c r="NH184" s="593">
        <v>235.24</v>
      </c>
      <c r="NI184" s="593">
        <v>235.24</v>
      </c>
      <c r="NL184" s="593">
        <v>47.31</v>
      </c>
      <c r="NM184" s="593">
        <v>47.31</v>
      </c>
      <c r="NN184" s="593">
        <v>199.4</v>
      </c>
      <c r="NO184" s="593">
        <v>199.4</v>
      </c>
      <c r="NP184" s="593">
        <v>199.4</v>
      </c>
      <c r="NQ184" s="593">
        <v>201.1</v>
      </c>
      <c r="NR184" s="593">
        <v>198.9</v>
      </c>
      <c r="NS184" s="593">
        <v>198.9</v>
      </c>
      <c r="NT184" s="593">
        <v>199.74</v>
      </c>
      <c r="NU184" s="593">
        <v>199.74</v>
      </c>
      <c r="NX184" s="593">
        <v>106.85</v>
      </c>
      <c r="NY184" s="593">
        <v>106.85</v>
      </c>
      <c r="NZ184" s="593">
        <v>213.43</v>
      </c>
      <c r="OA184" s="593">
        <v>213.43</v>
      </c>
      <c r="OB184" s="593">
        <v>213.43</v>
      </c>
      <c r="OC184" s="593">
        <v>213.43</v>
      </c>
      <c r="OD184" s="593">
        <v>213.94</v>
      </c>
      <c r="OE184" s="593">
        <v>213.94</v>
      </c>
      <c r="OJ184" s="593">
        <v>75.53</v>
      </c>
      <c r="OK184" s="593">
        <v>75.53</v>
      </c>
      <c r="OL184" s="593">
        <v>170.18</v>
      </c>
      <c r="OM184" s="593">
        <v>170.18</v>
      </c>
      <c r="ON184" s="593">
        <v>170.18</v>
      </c>
      <c r="OO184" s="593">
        <v>170.18</v>
      </c>
      <c r="OP184" s="593">
        <v>181.4</v>
      </c>
      <c r="OQ184" s="593">
        <v>181.4</v>
      </c>
      <c r="OR184" s="593">
        <v>208.09</v>
      </c>
      <c r="OS184" s="593">
        <v>208.09</v>
      </c>
      <c r="OV184" s="593">
        <v>35.49</v>
      </c>
      <c r="OW184" s="593">
        <v>35.49</v>
      </c>
      <c r="OX184" s="593">
        <v>29.99</v>
      </c>
      <c r="OY184" s="593">
        <v>29.99</v>
      </c>
      <c r="OZ184" s="593">
        <v>29.4</v>
      </c>
      <c r="PA184" s="593">
        <v>29.4</v>
      </c>
      <c r="PB184" s="593">
        <v>28.91</v>
      </c>
      <c r="PC184" s="593">
        <v>28.91</v>
      </c>
      <c r="PD184" s="593">
        <v>186.08</v>
      </c>
      <c r="PE184" s="593">
        <v>186.08</v>
      </c>
      <c r="PH184" s="593">
        <v>40.44</v>
      </c>
      <c r="PI184" s="593">
        <v>40.44</v>
      </c>
      <c r="PJ184" s="593">
        <v>34.82</v>
      </c>
      <c r="PK184" s="593">
        <v>34.82</v>
      </c>
      <c r="PL184" s="593">
        <v>34.82</v>
      </c>
      <c r="PM184" s="593">
        <v>33.56</v>
      </c>
      <c r="PN184" s="593">
        <v>33.56</v>
      </c>
      <c r="PO184" s="593">
        <v>33.85</v>
      </c>
      <c r="PP184" s="593">
        <v>197.97</v>
      </c>
      <c r="PQ184" s="593">
        <v>197.97</v>
      </c>
      <c r="PT184" s="593">
        <v>28.25</v>
      </c>
      <c r="PU184" s="593">
        <v>28.25</v>
      </c>
      <c r="PV184" s="593">
        <v>21.41</v>
      </c>
      <c r="PW184" s="593">
        <v>21.41</v>
      </c>
      <c r="PX184" s="593">
        <v>22.14</v>
      </c>
      <c r="PY184" s="593">
        <v>22.14</v>
      </c>
      <c r="PZ184" s="593">
        <v>22.14</v>
      </c>
      <c r="QA184" s="593">
        <v>22.14</v>
      </c>
      <c r="QB184" s="593">
        <v>22.14</v>
      </c>
      <c r="QC184" s="593">
        <v>22.14</v>
      </c>
      <c r="QD184" s="593">
        <v>22.23</v>
      </c>
      <c r="QE184" s="593">
        <v>22.44</v>
      </c>
      <c r="QF184" s="593">
        <v>8.16</v>
      </c>
      <c r="QG184" s="593">
        <v>8.16</v>
      </c>
      <c r="QH184" s="593">
        <v>6.11</v>
      </c>
      <c r="QI184" s="593">
        <v>6.11</v>
      </c>
      <c r="QJ184" s="593">
        <v>6.3</v>
      </c>
      <c r="QK184" s="593">
        <v>6.3</v>
      </c>
      <c r="QL184" s="593">
        <v>6.3</v>
      </c>
      <c r="QM184" s="593">
        <v>6.3</v>
      </c>
      <c r="QN184" s="593">
        <v>6.3</v>
      </c>
      <c r="QO184" s="593">
        <v>6.3</v>
      </c>
      <c r="QP184" s="593">
        <v>6.36</v>
      </c>
      <c r="QQ184" s="593">
        <v>6.36</v>
      </c>
      <c r="QR184" s="593">
        <v>9.6</v>
      </c>
      <c r="QS184" s="593">
        <v>9.6</v>
      </c>
      <c r="QT184" s="593">
        <v>7.17</v>
      </c>
      <c r="QU184" s="593">
        <v>7.17</v>
      </c>
      <c r="QV184" s="593">
        <v>7.41</v>
      </c>
      <c r="QW184" s="593">
        <v>7.41</v>
      </c>
      <c r="QX184" s="593">
        <v>7.41</v>
      </c>
      <c r="QY184" s="593">
        <v>7.41</v>
      </c>
      <c r="QZ184" s="593">
        <v>7.41</v>
      </c>
      <c r="RA184" s="593">
        <v>7.41</v>
      </c>
      <c r="RB184" s="593">
        <v>7.47</v>
      </c>
      <c r="RC184" s="593">
        <v>7.47</v>
      </c>
      <c r="RD184" s="593">
        <v>15</v>
      </c>
      <c r="RE184" s="593">
        <v>15</v>
      </c>
      <c r="RF184" s="593">
        <v>11.2</v>
      </c>
      <c r="RG184" s="593">
        <v>11.2</v>
      </c>
      <c r="RH184" s="593">
        <v>11.57</v>
      </c>
      <c r="RI184" s="593">
        <v>11.57</v>
      </c>
      <c r="RJ184" s="593">
        <v>11.57</v>
      </c>
      <c r="RK184" s="593">
        <v>11.57</v>
      </c>
      <c r="RL184" s="593">
        <v>11.57</v>
      </c>
      <c r="RM184" s="593">
        <v>11.57</v>
      </c>
      <c r="RN184" s="593">
        <v>11.67</v>
      </c>
      <c r="RO184" s="593">
        <v>11.79</v>
      </c>
      <c r="RP184" s="593">
        <v>39.57</v>
      </c>
      <c r="RQ184" s="593">
        <v>39.57</v>
      </c>
      <c r="RR184" s="593">
        <v>30.33</v>
      </c>
      <c r="RS184" s="593">
        <v>30.33</v>
      </c>
      <c r="RT184" s="593">
        <v>31.34</v>
      </c>
      <c r="RU184" s="593">
        <v>31.34</v>
      </c>
      <c r="RV184" s="593">
        <v>31.34</v>
      </c>
      <c r="RW184" s="593">
        <v>31.34</v>
      </c>
      <c r="RX184" s="593">
        <v>31.34</v>
      </c>
      <c r="RY184" s="593">
        <v>31.34</v>
      </c>
      <c r="RZ184" s="593">
        <v>31.43</v>
      </c>
      <c r="SA184" s="593">
        <v>31.43</v>
      </c>
      <c r="SB184" s="593">
        <v>20.93</v>
      </c>
      <c r="SC184" s="593">
        <v>20.93</v>
      </c>
      <c r="SD184" s="593">
        <v>15.79</v>
      </c>
      <c r="SE184" s="593">
        <v>15.79</v>
      </c>
      <c r="SF184" s="593">
        <v>16.309999999999999</v>
      </c>
      <c r="SG184" s="593">
        <v>16.309999999999999</v>
      </c>
      <c r="SH184" s="593">
        <v>16.309999999999999</v>
      </c>
      <c r="SI184" s="593">
        <v>16.309999999999999</v>
      </c>
      <c r="SJ184" s="593">
        <v>16.309999999999999</v>
      </c>
      <c r="SK184" s="593">
        <v>16.309999999999999</v>
      </c>
      <c r="SL184" s="593">
        <v>16.41</v>
      </c>
      <c r="SM184" s="593">
        <v>16.41</v>
      </c>
      <c r="SN184" s="593">
        <v>17.559999999999999</v>
      </c>
      <c r="SO184" s="593">
        <v>17.55</v>
      </c>
      <c r="SZ184" s="593">
        <v>19.25</v>
      </c>
      <c r="TA184" s="593">
        <v>19.25</v>
      </c>
      <c r="TX184" s="593">
        <v>12.25</v>
      </c>
      <c r="TY184" s="600">
        <v>12.25</v>
      </c>
    </row>
    <row r="185" spans="1:545" s="593" customFormat="1" x14ac:dyDescent="0.15">
      <c r="A185" s="602">
        <v>69</v>
      </c>
      <c r="B185" s="603">
        <v>44.79</v>
      </c>
      <c r="C185" s="603">
        <v>44.79</v>
      </c>
      <c r="D185" s="603">
        <v>44.95</v>
      </c>
      <c r="E185" s="603">
        <v>44.95</v>
      </c>
      <c r="F185" s="603">
        <v>172.72</v>
      </c>
      <c r="G185" s="603">
        <v>172.72</v>
      </c>
      <c r="H185" s="603">
        <v>163.33000000000001</v>
      </c>
      <c r="I185" s="603">
        <v>163.33000000000001</v>
      </c>
      <c r="J185" s="603">
        <v>168.8</v>
      </c>
      <c r="K185" s="603">
        <v>168.8</v>
      </c>
      <c r="L185" s="603"/>
      <c r="M185" s="603"/>
      <c r="N185" s="603"/>
      <c r="O185" s="603"/>
      <c r="P185" s="603"/>
      <c r="Q185" s="603"/>
      <c r="R185" s="603"/>
      <c r="S185" s="603"/>
      <c r="T185" s="603"/>
      <c r="U185" s="603"/>
      <c r="V185" s="603"/>
      <c r="W185" s="603"/>
      <c r="X185" s="603"/>
      <c r="Y185" s="603"/>
      <c r="Z185" s="603">
        <v>9.01</v>
      </c>
      <c r="AA185" s="603"/>
      <c r="AB185" s="603"/>
      <c r="AC185" s="603"/>
      <c r="AD185" s="603"/>
      <c r="AE185" s="603"/>
      <c r="AF185" s="603"/>
      <c r="AG185" s="603"/>
      <c r="AH185" s="603"/>
      <c r="AI185" s="603"/>
      <c r="AJ185" s="603"/>
      <c r="AK185" s="603"/>
      <c r="AL185" s="603">
        <v>20.86</v>
      </c>
      <c r="AM185" s="603">
        <v>20.86</v>
      </c>
      <c r="AN185" s="603"/>
      <c r="AO185" s="603"/>
      <c r="AP185" s="603"/>
      <c r="AQ185" s="603"/>
      <c r="AR185" s="603"/>
      <c r="AS185" s="603"/>
      <c r="AT185" s="603"/>
      <c r="AU185" s="603"/>
      <c r="AV185" s="603"/>
      <c r="AW185" s="603"/>
      <c r="AX185" s="603">
        <v>23.76</v>
      </c>
      <c r="AY185" s="603">
        <v>23.76</v>
      </c>
      <c r="AZ185" s="603"/>
      <c r="BA185" s="603"/>
      <c r="BB185" s="603"/>
      <c r="BC185" s="603"/>
      <c r="BD185" s="603"/>
      <c r="BE185" s="603"/>
      <c r="BF185" s="603"/>
      <c r="BG185" s="603"/>
      <c r="BH185" s="603"/>
      <c r="BI185" s="603"/>
      <c r="BJ185" s="603">
        <v>12.76</v>
      </c>
      <c r="BK185" s="603"/>
      <c r="BL185" s="603"/>
      <c r="BM185" s="603"/>
      <c r="BN185" s="603"/>
      <c r="BO185" s="603"/>
      <c r="BP185" s="603"/>
      <c r="BQ185" s="603"/>
      <c r="BR185" s="603"/>
      <c r="BS185" s="603"/>
      <c r="BT185" s="603"/>
      <c r="BU185" s="603"/>
      <c r="BV185" s="603">
        <v>3.6</v>
      </c>
      <c r="BW185" s="603"/>
      <c r="BX185" s="603"/>
      <c r="BY185" s="603"/>
      <c r="BZ185" s="603"/>
      <c r="CA185" s="603"/>
      <c r="CB185" s="603"/>
      <c r="CC185" s="603"/>
      <c r="CD185" s="603"/>
      <c r="CE185" s="603"/>
      <c r="CF185" s="603"/>
      <c r="CG185" s="603"/>
      <c r="CH185" s="603">
        <v>11.41</v>
      </c>
      <c r="CI185" s="603">
        <v>11.41</v>
      </c>
      <c r="CJ185" s="603"/>
      <c r="CK185" s="603"/>
      <c r="CL185" s="603"/>
      <c r="CM185" s="603"/>
      <c r="CN185" s="603"/>
      <c r="CO185" s="603"/>
      <c r="CP185" s="603"/>
      <c r="CQ185" s="603"/>
      <c r="CR185" s="603"/>
      <c r="CS185" s="603"/>
      <c r="CT185" s="603"/>
      <c r="CU185" s="603"/>
      <c r="CV185" s="603"/>
      <c r="CW185" s="603"/>
      <c r="CX185" s="603"/>
      <c r="CY185" s="603"/>
      <c r="CZ185" s="603"/>
      <c r="DA185" s="603"/>
      <c r="DB185" s="603"/>
      <c r="DC185" s="603"/>
      <c r="DD185" s="603"/>
      <c r="DE185" s="603"/>
      <c r="DF185" s="603">
        <v>140.41</v>
      </c>
      <c r="DG185" s="603">
        <v>140.41</v>
      </c>
      <c r="DH185" s="603">
        <v>140.05000000000001</v>
      </c>
      <c r="DI185" s="603">
        <v>140.41999999999999</v>
      </c>
      <c r="DJ185" s="603">
        <v>256.92</v>
      </c>
      <c r="DK185" s="603">
        <v>256.43</v>
      </c>
      <c r="DL185" s="603">
        <v>247.52</v>
      </c>
      <c r="DM185" s="603">
        <v>247.52</v>
      </c>
      <c r="DN185" s="603">
        <v>256.43</v>
      </c>
      <c r="DO185" s="603">
        <v>256.43</v>
      </c>
      <c r="DP185" s="603">
        <v>247.52</v>
      </c>
      <c r="DQ185" s="603">
        <v>256.43</v>
      </c>
      <c r="DR185" s="603">
        <v>256.43</v>
      </c>
      <c r="DS185" s="603">
        <v>256.43</v>
      </c>
      <c r="DT185" s="603">
        <v>247.52</v>
      </c>
      <c r="DU185" s="603">
        <v>247.52</v>
      </c>
      <c r="DV185" s="603">
        <v>270.29000000000002</v>
      </c>
      <c r="DW185" s="603">
        <v>262.52</v>
      </c>
      <c r="DX185" s="603">
        <v>270.29000000000002</v>
      </c>
      <c r="DY185" s="603">
        <v>270.29000000000002</v>
      </c>
      <c r="DZ185" s="603">
        <v>262.52</v>
      </c>
      <c r="EA185" s="603">
        <v>262.52</v>
      </c>
      <c r="EB185" s="603">
        <v>263.02999999999997</v>
      </c>
      <c r="EC185" s="603">
        <v>263.02999999999997</v>
      </c>
      <c r="ED185" s="603">
        <v>74.150000000000006</v>
      </c>
      <c r="EE185" s="603">
        <v>71.45</v>
      </c>
      <c r="EF185" s="603">
        <v>71.45</v>
      </c>
      <c r="EG185" s="603">
        <v>71.099999999999994</v>
      </c>
      <c r="EH185" s="603">
        <v>71.5</v>
      </c>
      <c r="EI185" s="603">
        <v>71.5</v>
      </c>
      <c r="EJ185" s="603">
        <v>211.88</v>
      </c>
      <c r="EK185" s="603">
        <v>211.88</v>
      </c>
      <c r="EL185" s="603">
        <v>211.88</v>
      </c>
      <c r="EM185" s="603">
        <v>216.71</v>
      </c>
      <c r="EN185" s="603">
        <v>212.13</v>
      </c>
      <c r="EO185" s="603">
        <v>212.13</v>
      </c>
      <c r="EP185" s="603">
        <v>212.26</v>
      </c>
      <c r="EQ185" s="603">
        <v>212.26</v>
      </c>
      <c r="ER185" s="603">
        <v>63.94</v>
      </c>
      <c r="ES185" s="603">
        <v>64.2</v>
      </c>
      <c r="ET185" s="603">
        <v>64.09</v>
      </c>
      <c r="EU185" s="603">
        <v>64.09</v>
      </c>
      <c r="EV185" s="603">
        <v>64.09</v>
      </c>
      <c r="EW185" s="603">
        <v>64.09</v>
      </c>
      <c r="EX185" s="603">
        <v>64.09</v>
      </c>
      <c r="EY185" s="603">
        <v>57.15</v>
      </c>
      <c r="EZ185" s="603">
        <v>177.28</v>
      </c>
      <c r="FA185" s="603">
        <v>177.28</v>
      </c>
      <c r="FB185" s="603">
        <v>177.28</v>
      </c>
      <c r="FC185" s="603">
        <v>177.28</v>
      </c>
      <c r="FD185" s="603">
        <v>35.69</v>
      </c>
      <c r="FE185" s="603">
        <v>35.69</v>
      </c>
      <c r="FF185" s="603">
        <v>35.69</v>
      </c>
      <c r="FG185" s="603">
        <v>35.69</v>
      </c>
      <c r="FH185" s="603">
        <v>35.69</v>
      </c>
      <c r="FI185" s="603">
        <v>35.69</v>
      </c>
      <c r="FJ185" s="603">
        <v>30.94</v>
      </c>
      <c r="FK185" s="603">
        <v>30.94</v>
      </c>
      <c r="FL185" s="593">
        <v>30.94</v>
      </c>
      <c r="FM185" s="593">
        <v>30.94</v>
      </c>
      <c r="FN185" s="593">
        <v>31.48</v>
      </c>
      <c r="FO185" s="593">
        <v>31.48</v>
      </c>
      <c r="FP185" s="593">
        <v>44.77</v>
      </c>
      <c r="FQ185" s="593">
        <v>44.77</v>
      </c>
      <c r="FR185" s="593">
        <v>44.77</v>
      </c>
      <c r="FS185" s="593">
        <v>44.77</v>
      </c>
      <c r="FT185" s="593">
        <v>183.93</v>
      </c>
      <c r="FU185" s="593">
        <v>183.93</v>
      </c>
      <c r="FV185" s="593">
        <v>183.93</v>
      </c>
      <c r="FW185" s="593">
        <v>183.93</v>
      </c>
      <c r="FX185" s="593">
        <v>183.93</v>
      </c>
      <c r="FY185" s="593">
        <v>183.93</v>
      </c>
      <c r="FZ185" s="593">
        <v>183.93</v>
      </c>
      <c r="GA185" s="593">
        <v>183.93</v>
      </c>
      <c r="GB185" s="593">
        <v>92.69</v>
      </c>
      <c r="GC185" s="593">
        <v>92.69</v>
      </c>
      <c r="GD185" s="593">
        <v>23.34</v>
      </c>
      <c r="GE185" s="593">
        <v>23.55</v>
      </c>
      <c r="GF185" s="593">
        <v>26.56</v>
      </c>
      <c r="GG185" s="593">
        <v>26.56</v>
      </c>
      <c r="GH185" s="593">
        <v>23.35</v>
      </c>
      <c r="GI185" s="593">
        <v>23.35</v>
      </c>
      <c r="GJ185" s="593">
        <v>23.17</v>
      </c>
      <c r="GK185" s="593">
        <v>23.17</v>
      </c>
      <c r="GL185" s="593">
        <v>23.17</v>
      </c>
      <c r="GM185" s="593">
        <v>23.17</v>
      </c>
      <c r="GN185" s="593">
        <v>9.2100000000000009</v>
      </c>
      <c r="GO185" s="593">
        <v>9.2100000000000009</v>
      </c>
      <c r="GP185" s="593">
        <v>7.82</v>
      </c>
      <c r="GQ185" s="593">
        <v>7.6</v>
      </c>
      <c r="GZ185" s="593">
        <v>54.14</v>
      </c>
      <c r="HA185" s="593">
        <v>54.14</v>
      </c>
      <c r="HB185" s="593">
        <v>169.08</v>
      </c>
      <c r="HC185" s="593">
        <v>169.08</v>
      </c>
      <c r="HD185" s="593">
        <v>169.08</v>
      </c>
      <c r="HE185" s="593">
        <v>169.08</v>
      </c>
      <c r="HF185" s="593">
        <v>217.11</v>
      </c>
      <c r="HG185" s="593">
        <v>217.11</v>
      </c>
      <c r="HH185" s="593">
        <v>217.11</v>
      </c>
      <c r="HI185" s="593">
        <v>217.11</v>
      </c>
      <c r="HJ185" s="593">
        <v>217.11</v>
      </c>
      <c r="HK185" s="593">
        <v>217.11</v>
      </c>
      <c r="HL185" s="593">
        <v>271.43</v>
      </c>
      <c r="HM185" s="593">
        <v>271.43</v>
      </c>
      <c r="HN185" s="593">
        <v>240.99</v>
      </c>
      <c r="HO185" s="593">
        <v>240.99</v>
      </c>
      <c r="HP185" s="593">
        <v>240.99</v>
      </c>
      <c r="HQ185" s="593">
        <v>240.99</v>
      </c>
      <c r="HR185" s="593">
        <v>246.43</v>
      </c>
      <c r="HS185" s="593">
        <v>246.43</v>
      </c>
      <c r="HT185" s="593">
        <v>246.43</v>
      </c>
      <c r="HU185" s="593">
        <v>246.43</v>
      </c>
      <c r="HX185" s="593">
        <v>49.08</v>
      </c>
      <c r="HY185" s="593">
        <v>49.08</v>
      </c>
      <c r="HZ185" s="593">
        <v>161.44999999999999</v>
      </c>
      <c r="IA185" s="593">
        <v>161.44999999999999</v>
      </c>
      <c r="IB185" s="593">
        <v>163.79</v>
      </c>
      <c r="IC185" s="593">
        <v>163.79</v>
      </c>
      <c r="ID185" s="593">
        <v>213.4</v>
      </c>
      <c r="IE185" s="593">
        <v>213.4</v>
      </c>
      <c r="IJ185" s="593">
        <v>122.29</v>
      </c>
      <c r="IK185" s="593">
        <v>122.29</v>
      </c>
      <c r="IL185" s="593">
        <v>247.61</v>
      </c>
      <c r="IM185" s="593">
        <v>247.61</v>
      </c>
      <c r="IN185" s="593">
        <v>316.49</v>
      </c>
      <c r="IO185" s="593">
        <v>316.49</v>
      </c>
      <c r="IP185" s="593">
        <v>316.49</v>
      </c>
      <c r="IQ185" s="593">
        <v>316.49</v>
      </c>
      <c r="IV185" s="593">
        <v>122.29</v>
      </c>
      <c r="IW185" s="593">
        <v>122.29</v>
      </c>
      <c r="IX185" s="593">
        <v>247.61</v>
      </c>
      <c r="IY185" s="593">
        <v>247.61</v>
      </c>
      <c r="IZ185" s="593">
        <v>316.49</v>
      </c>
      <c r="JA185" s="593">
        <v>316.49</v>
      </c>
      <c r="JB185" s="593">
        <v>316.49</v>
      </c>
      <c r="JC185" s="593">
        <v>316.49</v>
      </c>
      <c r="JH185" s="593">
        <v>114.19</v>
      </c>
      <c r="JI185" s="593">
        <v>114.19</v>
      </c>
      <c r="JJ185" s="593">
        <v>239.6</v>
      </c>
      <c r="JK185" s="593">
        <v>239.6</v>
      </c>
      <c r="JL185" s="593">
        <v>239.6</v>
      </c>
      <c r="JM185" s="593">
        <v>239.6</v>
      </c>
      <c r="JN185" s="593">
        <v>306.7</v>
      </c>
      <c r="JO185" s="593">
        <v>306.7</v>
      </c>
      <c r="JP185" s="593">
        <v>306.7</v>
      </c>
      <c r="JQ185" s="593">
        <v>306.7</v>
      </c>
      <c r="JT185" s="593">
        <v>30.25</v>
      </c>
      <c r="JU185" s="593">
        <v>30.25</v>
      </c>
      <c r="JV185" s="593">
        <v>30.25</v>
      </c>
      <c r="JW185" s="593">
        <v>30.25</v>
      </c>
      <c r="JX185" s="593">
        <v>30.25</v>
      </c>
      <c r="JY185" s="593">
        <v>30.25</v>
      </c>
      <c r="KF185" s="593">
        <v>13.44</v>
      </c>
      <c r="KG185" s="593">
        <v>13.44</v>
      </c>
      <c r="KH185" s="593">
        <v>12.86</v>
      </c>
      <c r="KI185" s="593">
        <v>12.86</v>
      </c>
      <c r="KJ185" s="593">
        <v>12.86</v>
      </c>
      <c r="KK185" s="593">
        <v>12.86</v>
      </c>
      <c r="KR185" s="593">
        <v>31.36</v>
      </c>
      <c r="KS185" s="593">
        <v>31.36</v>
      </c>
      <c r="KT185" s="593">
        <v>31.36</v>
      </c>
      <c r="KU185" s="593">
        <v>31.36</v>
      </c>
      <c r="KV185" s="593">
        <v>164.08</v>
      </c>
      <c r="KW185" s="593">
        <v>164.08</v>
      </c>
      <c r="LD185" s="593">
        <v>15.14</v>
      </c>
      <c r="LE185" s="593">
        <v>15.14</v>
      </c>
      <c r="LF185" s="593">
        <v>15.14</v>
      </c>
      <c r="LG185" s="593">
        <v>15.14</v>
      </c>
      <c r="LH185" s="593">
        <v>2.5299999999999998</v>
      </c>
      <c r="LI185" s="593">
        <v>2.5299999999999998</v>
      </c>
      <c r="LP185" s="593">
        <v>14.85</v>
      </c>
      <c r="LQ185" s="593">
        <v>14.85</v>
      </c>
      <c r="LR185" s="593">
        <v>14.85</v>
      </c>
      <c r="LS185" s="593">
        <v>14.85</v>
      </c>
      <c r="LT185" s="593">
        <v>12.02</v>
      </c>
      <c r="LU185" s="593">
        <v>12.02</v>
      </c>
      <c r="MB185" s="593">
        <v>14.43</v>
      </c>
      <c r="MC185" s="593">
        <v>14.61</v>
      </c>
      <c r="MD185" s="593">
        <v>11.52</v>
      </c>
      <c r="ME185" s="593">
        <v>11.52</v>
      </c>
      <c r="MF185" s="593">
        <v>11.51</v>
      </c>
      <c r="MG185" s="593">
        <v>11.51</v>
      </c>
      <c r="MH185" s="593">
        <v>12.14</v>
      </c>
      <c r="MI185" s="593">
        <v>12.14</v>
      </c>
      <c r="MJ185" s="593">
        <v>11.51</v>
      </c>
      <c r="MK185" s="593">
        <v>11.51</v>
      </c>
      <c r="ML185" s="593">
        <v>11.84</v>
      </c>
      <c r="MM185" s="593">
        <v>11.73</v>
      </c>
      <c r="MN185" s="593">
        <v>34.06</v>
      </c>
      <c r="MO185" s="593">
        <v>34.06</v>
      </c>
      <c r="MP185" s="593">
        <v>28.5</v>
      </c>
      <c r="MQ185" s="593">
        <v>28.5</v>
      </c>
      <c r="MR185" s="593">
        <v>29.85</v>
      </c>
      <c r="MS185" s="593">
        <v>29.85</v>
      </c>
      <c r="MT185" s="593">
        <v>188.4</v>
      </c>
      <c r="MU185" s="593">
        <v>188.4</v>
      </c>
      <c r="MV185" s="593">
        <v>188.4</v>
      </c>
      <c r="MW185" s="593">
        <v>188.4</v>
      </c>
      <c r="MX185" s="593">
        <v>188.4</v>
      </c>
      <c r="MY185" s="593">
        <v>188.4</v>
      </c>
      <c r="MZ185" s="593">
        <v>55.24</v>
      </c>
      <c r="NA185" s="593">
        <v>55.24</v>
      </c>
      <c r="NB185" s="593">
        <v>238.18</v>
      </c>
      <c r="NC185" s="593">
        <v>238.18</v>
      </c>
      <c r="ND185" s="593">
        <v>232.93</v>
      </c>
      <c r="NE185" s="593">
        <v>232.93</v>
      </c>
      <c r="NF185" s="604">
        <f t="shared" si="17"/>
        <v>235.55500000000001</v>
      </c>
      <c r="NG185" s="604">
        <f t="shared" si="17"/>
        <v>235.55500000000001</v>
      </c>
      <c r="NH185" s="593">
        <v>236.52</v>
      </c>
      <c r="NI185" s="593">
        <v>236.52</v>
      </c>
      <c r="NL185" s="593">
        <v>47.5</v>
      </c>
      <c r="NM185" s="593">
        <v>47.5</v>
      </c>
      <c r="NN185" s="593">
        <v>200.54</v>
      </c>
      <c r="NO185" s="593">
        <v>200.54</v>
      </c>
      <c r="NP185" s="593">
        <v>200.54</v>
      </c>
      <c r="NQ185" s="593">
        <v>202.2</v>
      </c>
      <c r="NR185" s="593">
        <v>200.05</v>
      </c>
      <c r="NS185" s="593">
        <v>200.05</v>
      </c>
      <c r="NT185" s="593">
        <v>200.87</v>
      </c>
      <c r="NU185" s="593">
        <v>200.87</v>
      </c>
      <c r="NX185" s="593">
        <v>107.29</v>
      </c>
      <c r="NY185" s="593">
        <v>107.29</v>
      </c>
      <c r="NZ185" s="593">
        <v>214.43</v>
      </c>
      <c r="OA185" s="593">
        <v>214.43</v>
      </c>
      <c r="OB185" s="593">
        <v>214.43</v>
      </c>
      <c r="OC185" s="593">
        <v>214.43</v>
      </c>
      <c r="OD185" s="593">
        <v>214.93</v>
      </c>
      <c r="OE185" s="593">
        <v>214.93</v>
      </c>
      <c r="OJ185" s="593">
        <v>75.83</v>
      </c>
      <c r="OK185" s="593">
        <v>75.83</v>
      </c>
      <c r="OL185" s="593">
        <v>170.8</v>
      </c>
      <c r="OM185" s="593">
        <v>170.8</v>
      </c>
      <c r="ON185" s="593">
        <v>170.8</v>
      </c>
      <c r="OO185" s="593">
        <v>170.8</v>
      </c>
      <c r="OP185" s="593">
        <v>182.74</v>
      </c>
      <c r="OQ185" s="593">
        <v>182.74</v>
      </c>
      <c r="OR185" s="593">
        <v>209.2</v>
      </c>
      <c r="OS185" s="593">
        <v>209.2</v>
      </c>
      <c r="OV185" s="593">
        <v>35.630000000000003</v>
      </c>
      <c r="OW185" s="593">
        <v>35.630000000000003</v>
      </c>
      <c r="OX185" s="593">
        <v>30.17</v>
      </c>
      <c r="OY185" s="593">
        <v>30.17</v>
      </c>
      <c r="OZ185" s="593">
        <v>29.58</v>
      </c>
      <c r="PA185" s="593">
        <v>29.58</v>
      </c>
      <c r="PB185" s="593">
        <v>29.09</v>
      </c>
      <c r="PC185" s="593">
        <v>29.09</v>
      </c>
      <c r="PD185" s="593">
        <v>187.16</v>
      </c>
      <c r="PE185" s="593">
        <v>187.16</v>
      </c>
      <c r="PH185" s="593">
        <v>40.6</v>
      </c>
      <c r="PI185" s="593">
        <v>40.6</v>
      </c>
      <c r="PJ185" s="593">
        <v>35.020000000000003</v>
      </c>
      <c r="PK185" s="593">
        <v>35.020000000000003</v>
      </c>
      <c r="PL185" s="593">
        <v>35.020000000000003</v>
      </c>
      <c r="PM185" s="593">
        <v>33.75</v>
      </c>
      <c r="PN185" s="593">
        <v>33.75</v>
      </c>
      <c r="PO185" s="593">
        <v>34.04</v>
      </c>
      <c r="PP185" s="593">
        <v>199.07</v>
      </c>
      <c r="PQ185" s="593">
        <v>199.07</v>
      </c>
      <c r="PT185" s="593">
        <v>28.36</v>
      </c>
      <c r="PU185" s="593">
        <v>28.36</v>
      </c>
      <c r="PV185" s="593">
        <v>21.56</v>
      </c>
      <c r="PW185" s="593">
        <v>21.56</v>
      </c>
      <c r="PX185" s="593">
        <v>22.29</v>
      </c>
      <c r="PY185" s="593">
        <v>22.29</v>
      </c>
      <c r="PZ185" s="593">
        <v>22.29</v>
      </c>
      <c r="QA185" s="593">
        <v>22.29</v>
      </c>
      <c r="QB185" s="593">
        <v>22.29</v>
      </c>
      <c r="QC185" s="593">
        <v>22.29</v>
      </c>
      <c r="QD185" s="593">
        <v>22.37</v>
      </c>
      <c r="QE185" s="593">
        <v>22.58</v>
      </c>
      <c r="QF185" s="593">
        <v>8.19</v>
      </c>
      <c r="QG185" s="593">
        <v>8.19</v>
      </c>
      <c r="QH185" s="593">
        <v>6.15</v>
      </c>
      <c r="QI185" s="593">
        <v>6.15</v>
      </c>
      <c r="QJ185" s="593">
        <v>6.35</v>
      </c>
      <c r="QK185" s="593">
        <v>6.35</v>
      </c>
      <c r="QL185" s="593">
        <v>6.35</v>
      </c>
      <c r="QM185" s="593">
        <v>6.35</v>
      </c>
      <c r="QN185" s="593">
        <v>6.35</v>
      </c>
      <c r="QO185" s="593">
        <v>6.35</v>
      </c>
      <c r="QP185" s="593">
        <v>6.4</v>
      </c>
      <c r="QQ185" s="593">
        <v>6.4</v>
      </c>
      <c r="QR185" s="593">
        <v>9.64</v>
      </c>
      <c r="QS185" s="593">
        <v>9.64</v>
      </c>
      <c r="QT185" s="593">
        <v>7.22</v>
      </c>
      <c r="QU185" s="593">
        <v>7.22</v>
      </c>
      <c r="QV185" s="593">
        <v>7.46</v>
      </c>
      <c r="QW185" s="593">
        <v>7.46</v>
      </c>
      <c r="QX185" s="593">
        <v>7.46</v>
      </c>
      <c r="QY185" s="593">
        <v>7.46</v>
      </c>
      <c r="QZ185" s="593">
        <v>7.46</v>
      </c>
      <c r="RA185" s="593">
        <v>7.46</v>
      </c>
      <c r="RB185" s="593">
        <v>7.52</v>
      </c>
      <c r="RC185" s="593">
        <v>7.52</v>
      </c>
      <c r="RD185" s="593">
        <v>15.05</v>
      </c>
      <c r="RE185" s="593">
        <v>15.05</v>
      </c>
      <c r="RF185" s="593">
        <v>11.27</v>
      </c>
      <c r="RG185" s="593">
        <v>11.27</v>
      </c>
      <c r="RH185" s="593">
        <v>11.65</v>
      </c>
      <c r="RI185" s="593">
        <v>11.65</v>
      </c>
      <c r="RJ185" s="593">
        <v>11.65</v>
      </c>
      <c r="RK185" s="593">
        <v>11.65</v>
      </c>
      <c r="RL185" s="593">
        <v>11.65</v>
      </c>
      <c r="RM185" s="593">
        <v>11.65</v>
      </c>
      <c r="RN185" s="593">
        <v>11.73</v>
      </c>
      <c r="RO185" s="593">
        <v>11.84</v>
      </c>
      <c r="RP185" s="593">
        <v>39.69</v>
      </c>
      <c r="RQ185" s="593">
        <v>39.69</v>
      </c>
      <c r="RR185" s="593">
        <v>30.49</v>
      </c>
      <c r="RS185" s="593">
        <v>30.49</v>
      </c>
      <c r="RT185" s="593">
        <v>31.51</v>
      </c>
      <c r="RU185" s="593">
        <v>31.51</v>
      </c>
      <c r="RV185" s="593">
        <v>31.51</v>
      </c>
      <c r="RW185" s="593">
        <v>31.51</v>
      </c>
      <c r="RX185" s="593">
        <v>31.51</v>
      </c>
      <c r="RY185" s="593">
        <v>31.51</v>
      </c>
      <c r="RZ185" s="593">
        <v>31.59</v>
      </c>
      <c r="SA185" s="593">
        <v>31.59</v>
      </c>
      <c r="SB185" s="593">
        <v>21</v>
      </c>
      <c r="SC185" s="593">
        <v>21</v>
      </c>
      <c r="SD185" s="593">
        <v>15.88</v>
      </c>
      <c r="SE185" s="593">
        <v>15.88</v>
      </c>
      <c r="SF185" s="593">
        <v>16.39</v>
      </c>
      <c r="SG185" s="593">
        <v>16.39</v>
      </c>
      <c r="SH185" s="593">
        <v>16.39</v>
      </c>
      <c r="SI185" s="593">
        <v>16.39</v>
      </c>
      <c r="SJ185" s="593">
        <v>16.39</v>
      </c>
      <c r="SK185" s="593">
        <v>16.39</v>
      </c>
      <c r="SL185" s="593">
        <v>16.5</v>
      </c>
      <c r="SM185" s="593">
        <v>16.5</v>
      </c>
      <c r="SN185" s="593">
        <v>17.62</v>
      </c>
      <c r="SO185" s="593">
        <v>17.62</v>
      </c>
      <c r="SZ185" s="593">
        <v>19.3</v>
      </c>
      <c r="TA185" s="593">
        <v>19.3</v>
      </c>
      <c r="TX185" s="593">
        <v>12.3</v>
      </c>
      <c r="TY185" s="600">
        <v>12.3</v>
      </c>
    </row>
    <row r="186" spans="1:545" s="593" customFormat="1" x14ac:dyDescent="0.15">
      <c r="A186" s="602">
        <v>70</v>
      </c>
      <c r="B186" s="603">
        <v>44.96</v>
      </c>
      <c r="C186" s="603">
        <v>44.96</v>
      </c>
      <c r="D186" s="603">
        <v>45.11</v>
      </c>
      <c r="E186" s="603">
        <v>45.11</v>
      </c>
      <c r="F186" s="603">
        <v>173.53</v>
      </c>
      <c r="G186" s="603">
        <v>173.53</v>
      </c>
      <c r="H186" s="603">
        <v>164.14</v>
      </c>
      <c r="I186" s="603">
        <v>164.14</v>
      </c>
      <c r="J186" s="603">
        <v>169.51</v>
      </c>
      <c r="K186" s="603">
        <v>169.51</v>
      </c>
      <c r="L186" s="603"/>
      <c r="M186" s="603"/>
      <c r="N186" s="603"/>
      <c r="O186" s="603"/>
      <c r="P186" s="603"/>
      <c r="Q186" s="603"/>
      <c r="R186" s="603"/>
      <c r="S186" s="603"/>
      <c r="T186" s="603"/>
      <c r="U186" s="603"/>
      <c r="V186" s="603"/>
      <c r="W186" s="603"/>
      <c r="X186" s="603"/>
      <c r="Y186" s="603"/>
      <c r="Z186" s="603">
        <v>9.0500000000000007</v>
      </c>
      <c r="AA186" s="603"/>
      <c r="AB186" s="603"/>
      <c r="AC186" s="603"/>
      <c r="AD186" s="603"/>
      <c r="AE186" s="603"/>
      <c r="AF186" s="603"/>
      <c r="AG186" s="603"/>
      <c r="AH186" s="603"/>
      <c r="AI186" s="603"/>
      <c r="AJ186" s="603"/>
      <c r="AK186" s="603"/>
      <c r="AL186" s="603">
        <v>20.93</v>
      </c>
      <c r="AM186" s="603">
        <v>20.93</v>
      </c>
      <c r="AN186" s="603"/>
      <c r="AO186" s="603"/>
      <c r="AP186" s="603"/>
      <c r="AQ186" s="603"/>
      <c r="AR186" s="603"/>
      <c r="AS186" s="603"/>
      <c r="AT186" s="603"/>
      <c r="AU186" s="603"/>
      <c r="AV186" s="603"/>
      <c r="AW186" s="603"/>
      <c r="AX186" s="603">
        <v>23.85</v>
      </c>
      <c r="AY186" s="603">
        <v>23.85</v>
      </c>
      <c r="AZ186" s="603"/>
      <c r="BA186" s="603"/>
      <c r="BB186" s="603"/>
      <c r="BC186" s="603"/>
      <c r="BD186" s="603"/>
      <c r="BE186" s="603"/>
      <c r="BF186" s="603"/>
      <c r="BG186" s="603"/>
      <c r="BH186" s="603"/>
      <c r="BI186" s="603"/>
      <c r="BJ186" s="603">
        <v>12.8</v>
      </c>
      <c r="BK186" s="603"/>
      <c r="BL186" s="603"/>
      <c r="BM186" s="603"/>
      <c r="BN186" s="603"/>
      <c r="BO186" s="603"/>
      <c r="BP186" s="603"/>
      <c r="BQ186" s="603"/>
      <c r="BR186" s="603"/>
      <c r="BS186" s="603"/>
      <c r="BT186" s="603"/>
      <c r="BU186" s="603"/>
      <c r="BV186" s="603">
        <v>3.61</v>
      </c>
      <c r="BW186" s="603"/>
      <c r="BX186" s="603"/>
      <c r="BY186" s="603"/>
      <c r="BZ186" s="603"/>
      <c r="CA186" s="603"/>
      <c r="CB186" s="603"/>
      <c r="CC186" s="603"/>
      <c r="CD186" s="603"/>
      <c r="CE186" s="603"/>
      <c r="CF186" s="603"/>
      <c r="CG186" s="603"/>
      <c r="CH186" s="603">
        <v>11.45</v>
      </c>
      <c r="CI186" s="603">
        <v>11.45</v>
      </c>
      <c r="CJ186" s="603"/>
      <c r="CK186" s="603"/>
      <c r="CL186" s="603"/>
      <c r="CM186" s="603"/>
      <c r="CN186" s="603"/>
      <c r="CO186" s="603"/>
      <c r="CP186" s="603"/>
      <c r="CQ186" s="603"/>
      <c r="CR186" s="603"/>
      <c r="CS186" s="603"/>
      <c r="CT186" s="603"/>
      <c r="CU186" s="603"/>
      <c r="CV186" s="603"/>
      <c r="CW186" s="603"/>
      <c r="CX186" s="603"/>
      <c r="CY186" s="603"/>
      <c r="CZ186" s="603"/>
      <c r="DA186" s="603"/>
      <c r="DB186" s="603"/>
      <c r="DC186" s="603"/>
      <c r="DD186" s="603"/>
      <c r="DE186" s="603"/>
      <c r="DF186" s="603">
        <v>140.94</v>
      </c>
      <c r="DG186" s="603">
        <v>140.94</v>
      </c>
      <c r="DH186" s="603">
        <v>140.57</v>
      </c>
      <c r="DI186" s="603">
        <v>140.94999999999999</v>
      </c>
      <c r="DJ186" s="603">
        <v>258.3</v>
      </c>
      <c r="DK186" s="603">
        <v>257.85000000000002</v>
      </c>
      <c r="DL186" s="603">
        <v>248.9</v>
      </c>
      <c r="DM186" s="603">
        <v>248.9</v>
      </c>
      <c r="DN186" s="603">
        <v>257.85000000000002</v>
      </c>
      <c r="DO186" s="603">
        <v>257.85000000000002</v>
      </c>
      <c r="DP186" s="603">
        <v>248.9</v>
      </c>
      <c r="DQ186" s="603">
        <v>257.85000000000002</v>
      </c>
      <c r="DR186" s="603">
        <v>257.85000000000002</v>
      </c>
      <c r="DS186" s="603">
        <v>257.85000000000002</v>
      </c>
      <c r="DT186" s="603">
        <v>248.9</v>
      </c>
      <c r="DU186" s="603">
        <v>248.9</v>
      </c>
      <c r="DV186" s="603">
        <v>271.58</v>
      </c>
      <c r="DW186" s="603">
        <v>263.77</v>
      </c>
      <c r="DX186" s="603">
        <v>271.58</v>
      </c>
      <c r="DY186" s="603">
        <v>271.58</v>
      </c>
      <c r="DZ186" s="603">
        <v>263.77</v>
      </c>
      <c r="EA186" s="603">
        <v>263.77</v>
      </c>
      <c r="EB186" s="603">
        <v>264.27</v>
      </c>
      <c r="EC186" s="603">
        <v>264.27</v>
      </c>
      <c r="ED186" s="603">
        <v>74.44</v>
      </c>
      <c r="EE186" s="603">
        <v>71.73</v>
      </c>
      <c r="EF186" s="603">
        <v>71.73</v>
      </c>
      <c r="EG186" s="603">
        <v>71.36</v>
      </c>
      <c r="EH186" s="603">
        <v>71.739999999999995</v>
      </c>
      <c r="EI186" s="603">
        <v>71.739999999999995</v>
      </c>
      <c r="EJ186" s="603">
        <v>212.84</v>
      </c>
      <c r="EK186" s="603">
        <v>212.84</v>
      </c>
      <c r="EL186" s="603">
        <v>212.84</v>
      </c>
      <c r="EM186" s="603">
        <v>217.69</v>
      </c>
      <c r="EN186" s="603">
        <v>213.1</v>
      </c>
      <c r="EO186" s="603">
        <v>213.1</v>
      </c>
      <c r="EP186" s="603">
        <v>213.23</v>
      </c>
      <c r="EQ186" s="603">
        <v>213.23</v>
      </c>
      <c r="ER186" s="603">
        <v>64.209999999999994</v>
      </c>
      <c r="ES186" s="603">
        <v>64.47</v>
      </c>
      <c r="ET186" s="603">
        <v>64.34</v>
      </c>
      <c r="EU186" s="603">
        <v>64.34</v>
      </c>
      <c r="EV186" s="603">
        <v>64.34</v>
      </c>
      <c r="EW186" s="603">
        <v>64.34</v>
      </c>
      <c r="EX186" s="603">
        <v>64.34</v>
      </c>
      <c r="EY186" s="603">
        <v>57.49</v>
      </c>
      <c r="EZ186" s="603">
        <v>178.34</v>
      </c>
      <c r="FA186" s="603">
        <v>178.34</v>
      </c>
      <c r="FB186" s="603">
        <v>178.34</v>
      </c>
      <c r="FC186" s="603">
        <v>178.34</v>
      </c>
      <c r="FD186" s="603">
        <v>35.840000000000003</v>
      </c>
      <c r="FE186" s="603">
        <v>35.840000000000003</v>
      </c>
      <c r="FF186" s="603">
        <v>35.840000000000003</v>
      </c>
      <c r="FG186" s="603">
        <v>35.840000000000003</v>
      </c>
      <c r="FH186" s="603">
        <v>35.840000000000003</v>
      </c>
      <c r="FI186" s="603">
        <v>35.840000000000003</v>
      </c>
      <c r="FJ186" s="603">
        <v>31.12</v>
      </c>
      <c r="FK186" s="603">
        <v>31.12</v>
      </c>
      <c r="FL186" s="593">
        <v>31.13</v>
      </c>
      <c r="FM186" s="593">
        <v>31.13</v>
      </c>
      <c r="FN186" s="593">
        <v>31.65</v>
      </c>
      <c r="FO186" s="593">
        <v>31.65</v>
      </c>
      <c r="FP186" s="593">
        <v>44.95</v>
      </c>
      <c r="FQ186" s="593">
        <v>44.95</v>
      </c>
      <c r="FR186" s="593">
        <v>44.95</v>
      </c>
      <c r="FS186" s="593">
        <v>44.95</v>
      </c>
      <c r="FT186" s="593">
        <v>184.84</v>
      </c>
      <c r="FU186" s="593">
        <v>184.84</v>
      </c>
      <c r="FV186" s="593">
        <v>184.84</v>
      </c>
      <c r="FW186" s="593">
        <v>184.84</v>
      </c>
      <c r="FX186" s="593">
        <v>184.84</v>
      </c>
      <c r="FY186" s="593">
        <v>184.84</v>
      </c>
      <c r="FZ186" s="593">
        <v>184.84</v>
      </c>
      <c r="GA186" s="593">
        <v>184.84</v>
      </c>
      <c r="GB186" s="593">
        <v>93.07</v>
      </c>
      <c r="GC186" s="593">
        <v>93.07</v>
      </c>
      <c r="GD186" s="593">
        <v>23.49</v>
      </c>
      <c r="GE186" s="593">
        <v>23.69</v>
      </c>
      <c r="GF186" s="593">
        <v>26.65</v>
      </c>
      <c r="GG186" s="593">
        <v>26.65</v>
      </c>
      <c r="GH186" s="593">
        <v>23.47</v>
      </c>
      <c r="GI186" s="593">
        <v>23.47</v>
      </c>
      <c r="GJ186" s="593">
        <v>23.28</v>
      </c>
      <c r="GK186" s="593">
        <v>23.28</v>
      </c>
      <c r="GL186" s="593">
        <v>23.28</v>
      </c>
      <c r="GM186" s="593">
        <v>23.28</v>
      </c>
      <c r="GN186" s="593">
        <v>9.24</v>
      </c>
      <c r="GO186" s="593">
        <v>9.24</v>
      </c>
      <c r="GP186" s="593">
        <v>7.87</v>
      </c>
      <c r="GQ186" s="593">
        <v>7.65</v>
      </c>
      <c r="GZ186" s="593">
        <v>54.3</v>
      </c>
      <c r="HA186" s="593">
        <v>54.3</v>
      </c>
      <c r="HB186" s="593">
        <v>169.67</v>
      </c>
      <c r="HC186" s="593">
        <v>169.67</v>
      </c>
      <c r="HD186" s="593">
        <v>169.67</v>
      </c>
      <c r="HE186" s="593">
        <v>169.67</v>
      </c>
      <c r="HF186" s="593">
        <v>218.03</v>
      </c>
      <c r="HG186" s="593">
        <v>218.03</v>
      </c>
      <c r="HH186" s="593">
        <v>218.03</v>
      </c>
      <c r="HI186" s="593">
        <v>218.03</v>
      </c>
      <c r="HJ186" s="593">
        <v>218.03</v>
      </c>
      <c r="HK186" s="593">
        <v>218.03</v>
      </c>
      <c r="HL186" s="593">
        <v>272.61</v>
      </c>
      <c r="HM186" s="593">
        <v>272.61</v>
      </c>
      <c r="HN186" s="593">
        <v>242.1</v>
      </c>
      <c r="HO186" s="593">
        <v>242.1</v>
      </c>
      <c r="HP186" s="593">
        <v>242.1</v>
      </c>
      <c r="HQ186" s="593">
        <v>242.1</v>
      </c>
      <c r="HR186" s="593">
        <v>247.49</v>
      </c>
      <c r="HS186" s="593">
        <v>247.49</v>
      </c>
      <c r="HT186" s="593">
        <v>247.49</v>
      </c>
      <c r="HU186" s="593">
        <v>247.49</v>
      </c>
      <c r="HX186" s="593">
        <v>49.24</v>
      </c>
      <c r="HY186" s="593">
        <v>49.24</v>
      </c>
      <c r="HZ186" s="593">
        <v>162.08000000000001</v>
      </c>
      <c r="IA186" s="593">
        <v>162.08000000000001</v>
      </c>
      <c r="IB186" s="593">
        <v>164.43</v>
      </c>
      <c r="IC186" s="593">
        <v>164.43</v>
      </c>
      <c r="ID186" s="593">
        <v>214.39</v>
      </c>
      <c r="IE186" s="593">
        <v>214.39</v>
      </c>
      <c r="IJ186" s="593">
        <v>122.76</v>
      </c>
      <c r="IK186" s="593">
        <v>122.76</v>
      </c>
      <c r="IL186" s="593">
        <v>248.43</v>
      </c>
      <c r="IM186" s="593">
        <v>248.43</v>
      </c>
      <c r="IN186" s="593">
        <v>317.82</v>
      </c>
      <c r="IO186" s="593">
        <v>317.82</v>
      </c>
      <c r="IP186" s="593">
        <v>317.82</v>
      </c>
      <c r="IQ186" s="593">
        <v>317.82</v>
      </c>
      <c r="IV186" s="593">
        <v>122.76</v>
      </c>
      <c r="IW186" s="593">
        <v>122.76</v>
      </c>
      <c r="IX186" s="593">
        <v>248.43</v>
      </c>
      <c r="IY186" s="593">
        <v>248.43</v>
      </c>
      <c r="IZ186" s="593">
        <v>317.82</v>
      </c>
      <c r="JA186" s="593">
        <v>317.82</v>
      </c>
      <c r="JB186" s="593">
        <v>317.82</v>
      </c>
      <c r="JC186" s="593">
        <v>317.82</v>
      </c>
      <c r="JH186" s="593">
        <v>114.62</v>
      </c>
      <c r="JI186" s="593">
        <v>114.62</v>
      </c>
      <c r="JJ186" s="593">
        <v>240.36</v>
      </c>
      <c r="JK186" s="593">
        <v>240.36</v>
      </c>
      <c r="JL186" s="593">
        <v>240.36</v>
      </c>
      <c r="JM186" s="593">
        <v>240.36</v>
      </c>
      <c r="JN186" s="593">
        <v>307.94</v>
      </c>
      <c r="JO186" s="593">
        <v>307.94</v>
      </c>
      <c r="JP186" s="593">
        <v>307.94</v>
      </c>
      <c r="JQ186" s="593">
        <v>307.94</v>
      </c>
      <c r="JT186" s="593">
        <v>30.36</v>
      </c>
      <c r="JU186" s="593">
        <v>30.36</v>
      </c>
      <c r="JV186" s="593">
        <v>30.36</v>
      </c>
      <c r="JW186" s="593">
        <v>30.36</v>
      </c>
      <c r="JX186" s="593">
        <v>30.36</v>
      </c>
      <c r="JY186" s="593">
        <v>30.36</v>
      </c>
      <c r="KF186" s="593">
        <v>13.5</v>
      </c>
      <c r="KG186" s="593">
        <v>13.5</v>
      </c>
      <c r="KH186" s="593">
        <v>12.93</v>
      </c>
      <c r="KI186" s="593">
        <v>12.93</v>
      </c>
      <c r="KJ186" s="593">
        <v>12.93</v>
      </c>
      <c r="KK186" s="593">
        <v>12.93</v>
      </c>
      <c r="KR186" s="593">
        <v>31.48</v>
      </c>
      <c r="KS186" s="593">
        <v>31.48</v>
      </c>
      <c r="KT186" s="593">
        <v>31.48</v>
      </c>
      <c r="KU186" s="593">
        <v>31.48</v>
      </c>
      <c r="KV186" s="593">
        <v>165.04</v>
      </c>
      <c r="KW186" s="593">
        <v>165.04</v>
      </c>
      <c r="LD186" s="593">
        <v>15.26</v>
      </c>
      <c r="LE186" s="593">
        <v>15.26</v>
      </c>
      <c r="LF186" s="593">
        <v>15.26</v>
      </c>
      <c r="LG186" s="593">
        <v>15.26</v>
      </c>
      <c r="LH186" s="593">
        <v>2.5499999999999998</v>
      </c>
      <c r="LI186" s="593">
        <v>2.5499999999999998</v>
      </c>
      <c r="LP186" s="593">
        <v>14.89</v>
      </c>
      <c r="LQ186" s="593">
        <v>14.89</v>
      </c>
      <c r="LR186" s="593">
        <v>14.89</v>
      </c>
      <c r="LS186" s="593">
        <v>14.89</v>
      </c>
      <c r="LT186" s="593">
        <v>12.12</v>
      </c>
      <c r="LU186" s="593">
        <v>12.12</v>
      </c>
      <c r="MB186" s="593">
        <v>14.48</v>
      </c>
      <c r="MC186" s="593">
        <v>14.66</v>
      </c>
      <c r="MD186" s="593">
        <v>11.6</v>
      </c>
      <c r="ME186" s="593">
        <v>11.6</v>
      </c>
      <c r="MF186" s="593">
        <v>11.59</v>
      </c>
      <c r="MG186" s="593">
        <v>11.59</v>
      </c>
      <c r="MH186" s="593">
        <v>12.21</v>
      </c>
      <c r="MI186" s="593">
        <v>12.21</v>
      </c>
      <c r="MJ186" s="593">
        <v>11.58</v>
      </c>
      <c r="MK186" s="593">
        <v>11.58</v>
      </c>
      <c r="ML186" s="593">
        <v>11.91</v>
      </c>
      <c r="MM186" s="593">
        <v>11.79</v>
      </c>
      <c r="MN186" s="593">
        <v>34.19</v>
      </c>
      <c r="MO186" s="593">
        <v>34.19</v>
      </c>
      <c r="MP186" s="593">
        <v>28.67</v>
      </c>
      <c r="MQ186" s="593">
        <v>28.67</v>
      </c>
      <c r="MR186" s="593">
        <v>30.01</v>
      </c>
      <c r="MS186" s="593">
        <v>30.01</v>
      </c>
      <c r="MT186" s="593">
        <v>189.47</v>
      </c>
      <c r="MU186" s="593">
        <v>189.47</v>
      </c>
      <c r="MV186" s="593">
        <v>189.47</v>
      </c>
      <c r="MW186" s="593">
        <v>189.47</v>
      </c>
      <c r="MX186" s="593">
        <v>189.47</v>
      </c>
      <c r="MY186" s="593">
        <v>189.47</v>
      </c>
      <c r="MZ186" s="593">
        <v>55.46</v>
      </c>
      <c r="NA186" s="593">
        <v>55.46</v>
      </c>
      <c r="NB186" s="593">
        <v>239.48</v>
      </c>
      <c r="NC186" s="593">
        <v>239.48</v>
      </c>
      <c r="ND186" s="593">
        <v>234.22</v>
      </c>
      <c r="NE186" s="593">
        <v>234.22</v>
      </c>
      <c r="NF186" s="604">
        <f t="shared" si="17"/>
        <v>236.85</v>
      </c>
      <c r="NG186" s="604">
        <f t="shared" si="17"/>
        <v>236.85</v>
      </c>
      <c r="NH186" s="593">
        <v>237.76</v>
      </c>
      <c r="NI186" s="593">
        <v>237.76</v>
      </c>
      <c r="NL186" s="593">
        <v>47.69</v>
      </c>
      <c r="NM186" s="593">
        <v>47.69</v>
      </c>
      <c r="NN186" s="593">
        <v>201.66</v>
      </c>
      <c r="NO186" s="593">
        <v>201.66</v>
      </c>
      <c r="NP186" s="593">
        <v>201.66</v>
      </c>
      <c r="NQ186" s="593">
        <v>203.28</v>
      </c>
      <c r="NR186" s="593">
        <v>201.17</v>
      </c>
      <c r="NS186" s="593">
        <v>201.17</v>
      </c>
      <c r="NT186" s="593">
        <v>201.98</v>
      </c>
      <c r="NU186" s="593">
        <v>201.98</v>
      </c>
      <c r="NX186" s="593">
        <v>107.71</v>
      </c>
      <c r="NY186" s="593">
        <v>107.71</v>
      </c>
      <c r="NZ186" s="593">
        <v>215.41</v>
      </c>
      <c r="OA186" s="593">
        <v>215.41</v>
      </c>
      <c r="OB186" s="593">
        <v>215.41</v>
      </c>
      <c r="OC186" s="593">
        <v>215.41</v>
      </c>
      <c r="OD186" s="593">
        <v>215.89</v>
      </c>
      <c r="OE186" s="593">
        <v>215.89</v>
      </c>
      <c r="OJ186" s="593">
        <v>76.12</v>
      </c>
      <c r="OK186" s="593">
        <v>76.12</v>
      </c>
      <c r="OL186" s="593">
        <v>171.41</v>
      </c>
      <c r="OM186" s="593">
        <v>171.41</v>
      </c>
      <c r="ON186" s="593">
        <v>171.41</v>
      </c>
      <c r="OO186" s="593">
        <v>171.41</v>
      </c>
      <c r="OP186" s="593">
        <v>184.05</v>
      </c>
      <c r="OQ186" s="593">
        <v>184.05</v>
      </c>
      <c r="OR186" s="593">
        <v>210.29</v>
      </c>
      <c r="OS186" s="593">
        <v>210.29</v>
      </c>
      <c r="OV186" s="593">
        <v>35.770000000000003</v>
      </c>
      <c r="OW186" s="593">
        <v>35.770000000000003</v>
      </c>
      <c r="OX186" s="593">
        <v>30.34</v>
      </c>
      <c r="OY186" s="593">
        <v>30.34</v>
      </c>
      <c r="OZ186" s="593">
        <v>29.76</v>
      </c>
      <c r="PA186" s="593">
        <v>29.76</v>
      </c>
      <c r="PB186" s="593">
        <v>29.26</v>
      </c>
      <c r="PC186" s="593">
        <v>29.26</v>
      </c>
      <c r="PD186" s="593">
        <v>188.22</v>
      </c>
      <c r="PE186" s="593">
        <v>188.22</v>
      </c>
      <c r="PH186" s="593">
        <v>40.76</v>
      </c>
      <c r="PI186" s="593">
        <v>40.76</v>
      </c>
      <c r="PJ186" s="593">
        <v>35.200000000000003</v>
      </c>
      <c r="PK186" s="593">
        <v>35.200000000000003</v>
      </c>
      <c r="PL186" s="593">
        <v>35.200000000000003</v>
      </c>
      <c r="PM186" s="593">
        <v>33.93</v>
      </c>
      <c r="PN186" s="593">
        <v>33.93</v>
      </c>
      <c r="PO186" s="593">
        <v>34.21</v>
      </c>
      <c r="PP186" s="593">
        <v>200.08</v>
      </c>
      <c r="PQ186" s="593">
        <v>200.08</v>
      </c>
      <c r="PT186" s="593">
        <v>28.47</v>
      </c>
      <c r="PU186" s="593">
        <v>28.47</v>
      </c>
      <c r="PV186" s="593">
        <v>21.71</v>
      </c>
      <c r="PW186" s="593">
        <v>21.71</v>
      </c>
      <c r="PX186" s="593">
        <v>22.47</v>
      </c>
      <c r="PY186" s="593">
        <v>22.47</v>
      </c>
      <c r="PZ186" s="593">
        <v>22.47</v>
      </c>
      <c r="QA186" s="593">
        <v>22.47</v>
      </c>
      <c r="QB186" s="593">
        <v>22.47</v>
      </c>
      <c r="QC186" s="593">
        <v>22.47</v>
      </c>
      <c r="QD186" s="593">
        <v>22.51</v>
      </c>
      <c r="QE186" s="593">
        <v>22.72</v>
      </c>
      <c r="QF186" s="593">
        <v>8.23</v>
      </c>
      <c r="QG186" s="593">
        <v>8.23</v>
      </c>
      <c r="QH186" s="593">
        <v>6.19</v>
      </c>
      <c r="QI186" s="593">
        <v>6.19</v>
      </c>
      <c r="QJ186" s="593">
        <v>6.38</v>
      </c>
      <c r="QK186" s="593">
        <v>6.38</v>
      </c>
      <c r="QL186" s="593">
        <v>6.38</v>
      </c>
      <c r="QM186" s="593">
        <v>6.38</v>
      </c>
      <c r="QN186" s="593">
        <v>6.38</v>
      </c>
      <c r="QO186" s="593">
        <v>6.38</v>
      </c>
      <c r="QP186" s="593">
        <v>6.44</v>
      </c>
      <c r="QQ186" s="593">
        <v>6.44</v>
      </c>
      <c r="QR186" s="593">
        <v>9.68</v>
      </c>
      <c r="QS186" s="593">
        <v>9.68</v>
      </c>
      <c r="QT186" s="593">
        <v>7.28</v>
      </c>
      <c r="QU186" s="593">
        <v>7.28</v>
      </c>
      <c r="QV186" s="593">
        <v>7.5</v>
      </c>
      <c r="QW186" s="593">
        <v>7.5</v>
      </c>
      <c r="QX186" s="593">
        <v>7.5</v>
      </c>
      <c r="QY186" s="593">
        <v>7.5</v>
      </c>
      <c r="QZ186" s="593">
        <v>7.5</v>
      </c>
      <c r="RA186" s="593">
        <v>7.5</v>
      </c>
      <c r="RB186" s="593">
        <v>7.57</v>
      </c>
      <c r="RC186" s="593">
        <v>7.57</v>
      </c>
      <c r="RD186" s="593">
        <v>15.11</v>
      </c>
      <c r="RE186" s="593">
        <v>15.11</v>
      </c>
      <c r="RF186" s="593">
        <v>11.35</v>
      </c>
      <c r="RG186" s="593">
        <v>11.35</v>
      </c>
      <c r="RH186" s="593">
        <v>11.74</v>
      </c>
      <c r="RI186" s="593">
        <v>11.74</v>
      </c>
      <c r="RJ186" s="593">
        <v>11.74</v>
      </c>
      <c r="RK186" s="593">
        <v>11.74</v>
      </c>
      <c r="RL186" s="593">
        <v>11.74</v>
      </c>
      <c r="RM186" s="593">
        <v>11.74</v>
      </c>
      <c r="RN186" s="593">
        <v>11.81</v>
      </c>
      <c r="RO186" s="593">
        <v>11.92</v>
      </c>
      <c r="RP186" s="593">
        <v>39.81</v>
      </c>
      <c r="RQ186" s="593">
        <v>39.81</v>
      </c>
      <c r="RR186" s="593">
        <v>30.66</v>
      </c>
      <c r="RS186" s="593">
        <v>30.66</v>
      </c>
      <c r="RT186" s="593">
        <v>31.77</v>
      </c>
      <c r="RU186" s="593">
        <v>31.77</v>
      </c>
      <c r="RV186" s="593">
        <v>31.77</v>
      </c>
      <c r="RW186" s="593">
        <v>31.77</v>
      </c>
      <c r="RX186" s="593">
        <v>31.77</v>
      </c>
      <c r="RY186" s="593">
        <v>31.77</v>
      </c>
      <c r="RZ186" s="593">
        <v>31.75</v>
      </c>
      <c r="SA186" s="593">
        <v>31.75</v>
      </c>
      <c r="SB186" s="593">
        <v>21.06</v>
      </c>
      <c r="SC186" s="593">
        <v>21.06</v>
      </c>
      <c r="SD186" s="593">
        <v>15.97</v>
      </c>
      <c r="SE186" s="593">
        <v>15.97</v>
      </c>
      <c r="SF186" s="593">
        <v>16.5</v>
      </c>
      <c r="SG186" s="593">
        <v>16.5</v>
      </c>
      <c r="SH186" s="593">
        <v>16.5</v>
      </c>
      <c r="SI186" s="593">
        <v>16.5</v>
      </c>
      <c r="SJ186" s="593">
        <v>16.5</v>
      </c>
      <c r="SK186" s="593">
        <v>16.5</v>
      </c>
      <c r="SL186" s="593">
        <v>16.579999999999998</v>
      </c>
      <c r="SM186" s="593">
        <v>16.579999999999998</v>
      </c>
      <c r="SN186" s="593">
        <v>17.68</v>
      </c>
      <c r="SO186" s="593">
        <v>17.68</v>
      </c>
      <c r="SZ186" s="593">
        <v>19.37</v>
      </c>
      <c r="TA186" s="593">
        <v>19.37</v>
      </c>
      <c r="TX186" s="593">
        <v>12.34</v>
      </c>
      <c r="TY186" s="600">
        <v>12.34</v>
      </c>
    </row>
    <row r="187" spans="1:545" s="593" customFormat="1" x14ac:dyDescent="0.15">
      <c r="A187" s="602">
        <v>71</v>
      </c>
      <c r="B187" s="603">
        <v>45.13</v>
      </c>
      <c r="C187" s="603">
        <v>45.13</v>
      </c>
      <c r="D187" s="603">
        <v>45.28</v>
      </c>
      <c r="E187" s="603">
        <v>45.28</v>
      </c>
      <c r="F187" s="603">
        <v>174.41</v>
      </c>
      <c r="G187" s="603">
        <v>174.41</v>
      </c>
      <c r="H187" s="603">
        <v>164.96</v>
      </c>
      <c r="I187" s="603">
        <v>164.96</v>
      </c>
      <c r="J187" s="603">
        <v>170.23</v>
      </c>
      <c r="K187" s="603">
        <v>170.23</v>
      </c>
      <c r="L187" s="603"/>
      <c r="M187" s="603"/>
      <c r="N187" s="603"/>
      <c r="O187" s="603"/>
      <c r="P187" s="603"/>
      <c r="Q187" s="603"/>
      <c r="R187" s="603"/>
      <c r="S187" s="603"/>
      <c r="T187" s="603"/>
      <c r="U187" s="603"/>
      <c r="V187" s="603"/>
      <c r="W187" s="603"/>
      <c r="X187" s="603"/>
      <c r="Y187" s="603"/>
      <c r="Z187" s="603">
        <v>9.08</v>
      </c>
      <c r="AA187" s="603"/>
      <c r="AB187" s="603"/>
      <c r="AC187" s="603"/>
      <c r="AD187" s="603"/>
      <c r="AE187" s="603"/>
      <c r="AF187" s="603"/>
      <c r="AG187" s="603"/>
      <c r="AH187" s="603"/>
      <c r="AI187" s="603"/>
      <c r="AJ187" s="603"/>
      <c r="AK187" s="603"/>
      <c r="AL187" s="603">
        <v>21.02</v>
      </c>
      <c r="AM187" s="603">
        <v>21.02</v>
      </c>
      <c r="AN187" s="603"/>
      <c r="AO187" s="603"/>
      <c r="AP187" s="603"/>
      <c r="AQ187" s="603"/>
      <c r="AR187" s="603"/>
      <c r="AS187" s="603"/>
      <c r="AT187" s="603"/>
      <c r="AU187" s="603"/>
      <c r="AV187" s="603"/>
      <c r="AW187" s="603"/>
      <c r="AX187" s="603">
        <v>23.92</v>
      </c>
      <c r="AY187" s="603">
        <v>23.92</v>
      </c>
      <c r="AZ187" s="603"/>
      <c r="BA187" s="603"/>
      <c r="BB187" s="603"/>
      <c r="BC187" s="603"/>
      <c r="BD187" s="603"/>
      <c r="BE187" s="603"/>
      <c r="BF187" s="603"/>
      <c r="BG187" s="603"/>
      <c r="BH187" s="603"/>
      <c r="BI187" s="603"/>
      <c r="BJ187" s="603">
        <v>12.86</v>
      </c>
      <c r="BK187" s="603"/>
      <c r="BL187" s="603"/>
      <c r="BM187" s="603"/>
      <c r="BN187" s="603"/>
      <c r="BO187" s="603"/>
      <c r="BP187" s="603"/>
      <c r="BQ187" s="603"/>
      <c r="BR187" s="603"/>
      <c r="BS187" s="603"/>
      <c r="BT187" s="603"/>
      <c r="BU187" s="603"/>
      <c r="BV187" s="603">
        <v>3.62</v>
      </c>
      <c r="BW187" s="603"/>
      <c r="BX187" s="603"/>
      <c r="BY187" s="603"/>
      <c r="BZ187" s="603"/>
      <c r="CA187" s="603"/>
      <c r="CB187" s="603"/>
      <c r="CC187" s="603"/>
      <c r="CD187" s="603"/>
      <c r="CE187" s="603"/>
      <c r="CF187" s="603"/>
      <c r="CG187" s="603"/>
      <c r="CH187" s="603">
        <v>11.49</v>
      </c>
      <c r="CI187" s="603">
        <v>11.49</v>
      </c>
      <c r="CJ187" s="603"/>
      <c r="CK187" s="603"/>
      <c r="CL187" s="603"/>
      <c r="CM187" s="603"/>
      <c r="CN187" s="603"/>
      <c r="CO187" s="603"/>
      <c r="CP187" s="603"/>
      <c r="CQ187" s="603"/>
      <c r="CR187" s="603"/>
      <c r="CS187" s="603"/>
      <c r="CT187" s="603"/>
      <c r="CU187" s="603"/>
      <c r="CV187" s="603"/>
      <c r="CW187" s="603"/>
      <c r="CX187" s="603"/>
      <c r="CY187" s="603"/>
      <c r="CZ187" s="603"/>
      <c r="DA187" s="603"/>
      <c r="DB187" s="603"/>
      <c r="DC187" s="603"/>
      <c r="DD187" s="603"/>
      <c r="DE187" s="603"/>
      <c r="DF187" s="603">
        <v>141.52000000000001</v>
      </c>
      <c r="DG187" s="603">
        <v>141.52000000000001</v>
      </c>
      <c r="DH187" s="603">
        <v>141.13</v>
      </c>
      <c r="DI187" s="603">
        <v>141.53</v>
      </c>
      <c r="DJ187" s="603">
        <v>259.81</v>
      </c>
      <c r="DK187" s="603">
        <v>259.24</v>
      </c>
      <c r="DL187" s="603">
        <v>250.24</v>
      </c>
      <c r="DM187" s="603">
        <v>250.24</v>
      </c>
      <c r="DN187" s="603">
        <v>259.24</v>
      </c>
      <c r="DO187" s="603">
        <v>259.24</v>
      </c>
      <c r="DP187" s="603">
        <v>250.24</v>
      </c>
      <c r="DQ187" s="603">
        <v>259.24</v>
      </c>
      <c r="DR187" s="603">
        <v>259.24</v>
      </c>
      <c r="DS187" s="603">
        <v>259.24</v>
      </c>
      <c r="DT187" s="603">
        <v>250.24</v>
      </c>
      <c r="DU187" s="603">
        <v>250.24</v>
      </c>
      <c r="DV187" s="603">
        <v>272.83999999999997</v>
      </c>
      <c r="DW187" s="603">
        <v>265</v>
      </c>
      <c r="DX187" s="603">
        <v>272.83999999999997</v>
      </c>
      <c r="DY187" s="603">
        <v>272.83999999999997</v>
      </c>
      <c r="DZ187" s="603">
        <v>265</v>
      </c>
      <c r="EA187" s="603">
        <v>265</v>
      </c>
      <c r="EB187" s="603">
        <v>265.48</v>
      </c>
      <c r="EC187" s="603">
        <v>265.48</v>
      </c>
      <c r="ED187" s="603">
        <v>74.72</v>
      </c>
      <c r="EE187" s="603">
        <v>72</v>
      </c>
      <c r="EF187" s="603">
        <v>72</v>
      </c>
      <c r="EG187" s="603">
        <v>71.650000000000006</v>
      </c>
      <c r="EH187" s="603">
        <v>72.02</v>
      </c>
      <c r="EI187" s="603">
        <v>72.02</v>
      </c>
      <c r="EJ187" s="603">
        <v>213.94</v>
      </c>
      <c r="EK187" s="603">
        <v>213.94</v>
      </c>
      <c r="EL187" s="603">
        <v>213.94</v>
      </c>
      <c r="EM187" s="603">
        <v>218.8</v>
      </c>
      <c r="EN187" s="603">
        <v>214.19</v>
      </c>
      <c r="EO187" s="603">
        <v>214.19</v>
      </c>
      <c r="EP187" s="603">
        <v>214.32</v>
      </c>
      <c r="EQ187" s="603">
        <v>214.32</v>
      </c>
      <c r="ER187" s="603">
        <v>64.47</v>
      </c>
      <c r="ES187" s="603">
        <v>64.72</v>
      </c>
      <c r="ET187" s="603">
        <v>64.58</v>
      </c>
      <c r="EU187" s="603">
        <v>64.58</v>
      </c>
      <c r="EV187" s="603">
        <v>64.58</v>
      </c>
      <c r="EW187" s="603">
        <v>64.58</v>
      </c>
      <c r="EX187" s="603">
        <v>64.58</v>
      </c>
      <c r="EY187" s="603">
        <v>57.81</v>
      </c>
      <c r="EZ187" s="603">
        <v>179.33</v>
      </c>
      <c r="FA187" s="603">
        <v>179.33</v>
      </c>
      <c r="FB187" s="603">
        <v>179.33</v>
      </c>
      <c r="FC187" s="603">
        <v>179.33</v>
      </c>
      <c r="FD187" s="603">
        <v>35.99</v>
      </c>
      <c r="FE187" s="603">
        <v>35.99</v>
      </c>
      <c r="FF187" s="603">
        <v>35.99</v>
      </c>
      <c r="FG187" s="603">
        <v>35.99</v>
      </c>
      <c r="FH187" s="603">
        <v>35.99</v>
      </c>
      <c r="FI187" s="603">
        <v>35.99</v>
      </c>
      <c r="FJ187" s="603">
        <v>31.33</v>
      </c>
      <c r="FK187" s="603">
        <v>31.33</v>
      </c>
      <c r="FL187" s="593">
        <v>31.33</v>
      </c>
      <c r="FM187" s="593">
        <v>31.33</v>
      </c>
      <c r="FN187" s="593">
        <v>31.84</v>
      </c>
      <c r="FO187" s="593">
        <v>31.84</v>
      </c>
      <c r="FP187" s="593">
        <v>45.13</v>
      </c>
      <c r="FQ187" s="593">
        <v>45.13</v>
      </c>
      <c r="FR187" s="593">
        <v>45.13</v>
      </c>
      <c r="FS187" s="593">
        <v>45.13</v>
      </c>
      <c r="FT187" s="593">
        <v>185.79</v>
      </c>
      <c r="FU187" s="593">
        <v>185.79</v>
      </c>
      <c r="FV187" s="593">
        <v>185.79</v>
      </c>
      <c r="FW187" s="593">
        <v>185.79</v>
      </c>
      <c r="FX187" s="593">
        <v>185.79</v>
      </c>
      <c r="FY187" s="593">
        <v>185.79</v>
      </c>
      <c r="FZ187" s="593">
        <v>185.79</v>
      </c>
      <c r="GA187" s="593">
        <v>185.79</v>
      </c>
      <c r="GB187" s="593">
        <v>93.48</v>
      </c>
      <c r="GC187" s="593">
        <v>93.48</v>
      </c>
      <c r="GD187" s="593">
        <v>23.62</v>
      </c>
      <c r="GE187" s="593">
        <v>23.82</v>
      </c>
      <c r="GF187" s="593">
        <v>26.74</v>
      </c>
      <c r="GG187" s="593">
        <v>26.74</v>
      </c>
      <c r="GH187" s="593">
        <v>23.59</v>
      </c>
      <c r="GI187" s="593">
        <v>23.59</v>
      </c>
      <c r="GJ187" s="593">
        <v>23.4</v>
      </c>
      <c r="GK187" s="593">
        <v>23.4</v>
      </c>
      <c r="GL187" s="593">
        <v>23.4</v>
      </c>
      <c r="GM187" s="593">
        <v>23.4</v>
      </c>
      <c r="GN187" s="593">
        <v>9.2899999999999991</v>
      </c>
      <c r="GO187" s="593">
        <v>9.2899999999999991</v>
      </c>
      <c r="GP187" s="593">
        <v>7.93</v>
      </c>
      <c r="GQ187" s="593">
        <v>7.71</v>
      </c>
      <c r="GZ187" s="593">
        <v>54.53</v>
      </c>
      <c r="HA187" s="593">
        <v>54.53</v>
      </c>
      <c r="HB187" s="593">
        <v>170.48</v>
      </c>
      <c r="HC187" s="593">
        <v>170.48</v>
      </c>
      <c r="HD187" s="593">
        <v>170.48</v>
      </c>
      <c r="HE187" s="593">
        <v>170.48</v>
      </c>
      <c r="HF187" s="593">
        <v>219.27</v>
      </c>
      <c r="HG187" s="593">
        <v>219.27</v>
      </c>
      <c r="HH187" s="593">
        <v>219.27</v>
      </c>
      <c r="HI187" s="593">
        <v>219.27</v>
      </c>
      <c r="HJ187" s="593">
        <v>219.27</v>
      </c>
      <c r="HK187" s="593">
        <v>219.27</v>
      </c>
      <c r="HL187" s="593">
        <v>274.27</v>
      </c>
      <c r="HM187" s="593">
        <v>274.27</v>
      </c>
      <c r="HN187" s="593">
        <v>243.64</v>
      </c>
      <c r="HO187" s="593">
        <v>243.64</v>
      </c>
      <c r="HP187" s="593">
        <v>243.64</v>
      </c>
      <c r="HQ187" s="593">
        <v>243.64</v>
      </c>
      <c r="HR187" s="593">
        <v>248.96</v>
      </c>
      <c r="HS187" s="593">
        <v>248.96</v>
      </c>
      <c r="HT187" s="593">
        <v>248.96</v>
      </c>
      <c r="HU187" s="593">
        <v>248.96</v>
      </c>
      <c r="HX187" s="593">
        <v>49.48</v>
      </c>
      <c r="HY187" s="593">
        <v>49.48</v>
      </c>
      <c r="HZ187" s="593">
        <v>163.01</v>
      </c>
      <c r="IA187" s="593">
        <v>163.01</v>
      </c>
      <c r="IB187" s="593">
        <v>165.38</v>
      </c>
      <c r="IC187" s="593">
        <v>165.38</v>
      </c>
      <c r="ID187" s="593">
        <v>215.85</v>
      </c>
      <c r="IE187" s="593">
        <v>215.85</v>
      </c>
      <c r="IJ187" s="593">
        <v>123.31</v>
      </c>
      <c r="IK187" s="593">
        <v>123.31</v>
      </c>
      <c r="IL187" s="593">
        <v>249.28</v>
      </c>
      <c r="IM187" s="593">
        <v>249.28</v>
      </c>
      <c r="IN187" s="593">
        <v>319.20999999999998</v>
      </c>
      <c r="IO187" s="593">
        <v>319.20999999999998</v>
      </c>
      <c r="IP187" s="593">
        <v>319.20999999999998</v>
      </c>
      <c r="IQ187" s="593">
        <v>319.20999999999998</v>
      </c>
      <c r="IV187" s="593">
        <v>123.31</v>
      </c>
      <c r="IW187" s="593">
        <v>123.31</v>
      </c>
      <c r="IX187" s="593">
        <v>249.28</v>
      </c>
      <c r="IY187" s="593">
        <v>249.28</v>
      </c>
      <c r="IZ187" s="593">
        <v>319.20999999999998</v>
      </c>
      <c r="JA187" s="593">
        <v>319.20999999999998</v>
      </c>
      <c r="JB187" s="593">
        <v>319.20999999999998</v>
      </c>
      <c r="JC187" s="593">
        <v>319.20999999999998</v>
      </c>
      <c r="JH187" s="593">
        <v>115.06</v>
      </c>
      <c r="JI187" s="593">
        <v>115.06</v>
      </c>
      <c r="JJ187" s="593">
        <v>241.17</v>
      </c>
      <c r="JK187" s="593">
        <v>241.17</v>
      </c>
      <c r="JL187" s="593">
        <v>241.17</v>
      </c>
      <c r="JM187" s="593">
        <v>241.17</v>
      </c>
      <c r="JN187" s="593">
        <v>309.24</v>
      </c>
      <c r="JO187" s="593">
        <v>309.24</v>
      </c>
      <c r="JP187" s="593">
        <v>309.24</v>
      </c>
      <c r="JQ187" s="593">
        <v>309.24</v>
      </c>
      <c r="JT187" s="593">
        <v>30.47</v>
      </c>
      <c r="JU187" s="593">
        <v>30.47</v>
      </c>
      <c r="JV187" s="593">
        <v>30.47</v>
      </c>
      <c r="JW187" s="593">
        <v>30.47</v>
      </c>
      <c r="JX187" s="593">
        <v>30.47</v>
      </c>
      <c r="JY187" s="593">
        <v>30.47</v>
      </c>
      <c r="KF187" s="593">
        <v>13.56</v>
      </c>
      <c r="KG187" s="593">
        <v>13.56</v>
      </c>
      <c r="KH187" s="593">
        <v>12.99</v>
      </c>
      <c r="KI187" s="593">
        <v>12.99</v>
      </c>
      <c r="KJ187" s="593">
        <v>12.99</v>
      </c>
      <c r="KK187" s="593">
        <v>12.99</v>
      </c>
      <c r="KR187" s="593">
        <v>31.59</v>
      </c>
      <c r="KS187" s="593">
        <v>31.59</v>
      </c>
      <c r="KT187" s="593">
        <v>31.59</v>
      </c>
      <c r="KU187" s="593">
        <v>31.59</v>
      </c>
      <c r="KV187" s="593">
        <v>165.95</v>
      </c>
      <c r="KW187" s="593">
        <v>165.95</v>
      </c>
      <c r="LD187" s="593">
        <v>15.31</v>
      </c>
      <c r="LE187" s="593">
        <v>15.31</v>
      </c>
      <c r="LF187" s="593">
        <v>15.31</v>
      </c>
      <c r="LG187" s="593">
        <v>15.31</v>
      </c>
      <c r="LH187" s="593">
        <v>2.56</v>
      </c>
      <c r="LI187" s="593">
        <v>2.56</v>
      </c>
      <c r="LP187" s="593">
        <v>14.94</v>
      </c>
      <c r="LQ187" s="593">
        <v>14.94</v>
      </c>
      <c r="LR187" s="593">
        <v>14.94</v>
      </c>
      <c r="LS187" s="593">
        <v>14.94</v>
      </c>
      <c r="LT187" s="593">
        <v>12.18</v>
      </c>
      <c r="LU187" s="593">
        <v>12.18</v>
      </c>
      <c r="MB187" s="593">
        <v>14.54</v>
      </c>
      <c r="MC187" s="593">
        <v>14.71</v>
      </c>
      <c r="MD187" s="593">
        <v>11.67</v>
      </c>
      <c r="ME187" s="593">
        <v>11.67</v>
      </c>
      <c r="MF187" s="593">
        <v>11.66</v>
      </c>
      <c r="MG187" s="593">
        <v>11.66</v>
      </c>
      <c r="MH187" s="593">
        <v>12.27</v>
      </c>
      <c r="MI187" s="593">
        <v>12.27</v>
      </c>
      <c r="MJ187" s="593">
        <v>11.64</v>
      </c>
      <c r="MK187" s="593">
        <v>11.64</v>
      </c>
      <c r="ML187" s="593">
        <v>11.98</v>
      </c>
      <c r="MM187" s="593">
        <v>11.86</v>
      </c>
      <c r="MN187" s="593">
        <v>34.32</v>
      </c>
      <c r="MO187" s="593">
        <v>34.32</v>
      </c>
      <c r="MP187" s="593">
        <v>28.84</v>
      </c>
      <c r="MQ187" s="593">
        <v>28.84</v>
      </c>
      <c r="MR187" s="593">
        <v>30.17</v>
      </c>
      <c r="MS187" s="593">
        <v>30.17</v>
      </c>
      <c r="MT187" s="593">
        <v>190.51</v>
      </c>
      <c r="MU187" s="593">
        <v>190.51</v>
      </c>
      <c r="MV187" s="593">
        <v>190.51</v>
      </c>
      <c r="MW187" s="593">
        <v>190.51</v>
      </c>
      <c r="MX187" s="593">
        <v>190.51</v>
      </c>
      <c r="MY187" s="593">
        <v>190.51</v>
      </c>
      <c r="MZ187" s="593">
        <v>55.67</v>
      </c>
      <c r="NA187" s="593">
        <v>55.67</v>
      </c>
      <c r="NB187" s="593">
        <v>240.75</v>
      </c>
      <c r="NC187" s="593">
        <v>240.75</v>
      </c>
      <c r="ND187" s="593">
        <v>235.47</v>
      </c>
      <c r="NE187" s="593">
        <v>235.47</v>
      </c>
      <c r="NF187" s="604">
        <f t="shared" si="17"/>
        <v>238.11</v>
      </c>
      <c r="NG187" s="604">
        <f t="shared" si="17"/>
        <v>238.11</v>
      </c>
      <c r="NH187" s="593">
        <v>238.97</v>
      </c>
      <c r="NI187" s="593">
        <v>238.97</v>
      </c>
      <c r="NL187" s="593">
        <v>47.87</v>
      </c>
      <c r="NM187" s="593">
        <v>47.87</v>
      </c>
      <c r="NN187" s="593">
        <v>202.75</v>
      </c>
      <c r="NO187" s="593">
        <v>202.75</v>
      </c>
      <c r="NP187" s="593">
        <v>202.75</v>
      </c>
      <c r="NQ187" s="593">
        <v>204.34</v>
      </c>
      <c r="NR187" s="593">
        <v>202.27</v>
      </c>
      <c r="NS187" s="593">
        <v>202.27</v>
      </c>
      <c r="NT187" s="593">
        <v>203.06</v>
      </c>
      <c r="NU187" s="593">
        <v>203.06</v>
      </c>
      <c r="NX187" s="593">
        <v>108.12</v>
      </c>
      <c r="NY187" s="593">
        <v>108.12</v>
      </c>
      <c r="NZ187" s="593">
        <v>216.37</v>
      </c>
      <c r="OA187" s="593">
        <v>216.37</v>
      </c>
      <c r="OB187" s="593">
        <v>216.37</v>
      </c>
      <c r="OC187" s="593">
        <v>216.37</v>
      </c>
      <c r="OD187" s="593">
        <v>216.83</v>
      </c>
      <c r="OE187" s="593">
        <v>216.83</v>
      </c>
      <c r="OJ187" s="593">
        <v>76.41</v>
      </c>
      <c r="OK187" s="593">
        <v>76.41</v>
      </c>
      <c r="OL187" s="593">
        <v>172</v>
      </c>
      <c r="OM187" s="593">
        <v>172</v>
      </c>
      <c r="ON187" s="593">
        <v>172</v>
      </c>
      <c r="OO187" s="593">
        <v>172</v>
      </c>
      <c r="OP187" s="593">
        <v>185.34</v>
      </c>
      <c r="OQ187" s="593">
        <v>185.34</v>
      </c>
      <c r="OR187" s="593">
        <v>211.36</v>
      </c>
      <c r="OS187" s="593">
        <v>211.36</v>
      </c>
      <c r="OV187" s="593">
        <v>35.9</v>
      </c>
      <c r="OW187" s="593">
        <v>35.9</v>
      </c>
      <c r="OX187" s="593">
        <v>30.52</v>
      </c>
      <c r="OY187" s="593">
        <v>30.52</v>
      </c>
      <c r="OZ187" s="593">
        <v>29.93</v>
      </c>
      <c r="PA187" s="593">
        <v>29.93</v>
      </c>
      <c r="PB187" s="593">
        <v>29.43</v>
      </c>
      <c r="PC187" s="593">
        <v>29.43</v>
      </c>
      <c r="PD187" s="593">
        <v>189.25</v>
      </c>
      <c r="PE187" s="593">
        <v>189.25</v>
      </c>
      <c r="PH187" s="593">
        <v>40.909999999999997</v>
      </c>
      <c r="PI187" s="593">
        <v>40.909999999999997</v>
      </c>
      <c r="PJ187" s="593">
        <v>35.39</v>
      </c>
      <c r="PK187" s="593">
        <v>35.39</v>
      </c>
      <c r="PL187" s="593">
        <v>35.39</v>
      </c>
      <c r="PM187" s="593">
        <v>34.11</v>
      </c>
      <c r="PN187" s="593">
        <v>34.11</v>
      </c>
      <c r="PO187" s="593">
        <v>34.39</v>
      </c>
      <c r="PP187" s="593">
        <v>201.08</v>
      </c>
      <c r="PQ187" s="593">
        <v>201.08</v>
      </c>
      <c r="PT187" s="593">
        <v>28.6</v>
      </c>
      <c r="PU187" s="593">
        <v>28.6</v>
      </c>
      <c r="PV187" s="593">
        <v>21.89</v>
      </c>
      <c r="PW187" s="593">
        <v>21.89</v>
      </c>
      <c r="PX187" s="593">
        <v>22.66</v>
      </c>
      <c r="PY187" s="593">
        <v>22.66</v>
      </c>
      <c r="PZ187" s="593">
        <v>22.66</v>
      </c>
      <c r="QA187" s="593">
        <v>22.66</v>
      </c>
      <c r="QB187" s="593">
        <v>22.66</v>
      </c>
      <c r="QC187" s="593">
        <v>22.66</v>
      </c>
      <c r="QD187" s="593">
        <v>22.69</v>
      </c>
      <c r="QE187" s="593">
        <v>22.89</v>
      </c>
      <c r="QF187" s="593">
        <v>8.25</v>
      </c>
      <c r="QG187" s="593">
        <v>8.25</v>
      </c>
      <c r="QH187" s="593">
        <v>6.23</v>
      </c>
      <c r="QI187" s="593">
        <v>6.23</v>
      </c>
      <c r="QJ187" s="593">
        <v>6.43</v>
      </c>
      <c r="QK187" s="593">
        <v>6.43</v>
      </c>
      <c r="QL187" s="593">
        <v>6.43</v>
      </c>
      <c r="QM187" s="593">
        <v>6.43</v>
      </c>
      <c r="QN187" s="593">
        <v>6.43</v>
      </c>
      <c r="QO187" s="593">
        <v>6.43</v>
      </c>
      <c r="QP187" s="593">
        <v>6.47</v>
      </c>
      <c r="QQ187" s="593">
        <v>6.47</v>
      </c>
      <c r="QR187" s="593">
        <v>9.6999999999999993</v>
      </c>
      <c r="QS187" s="593">
        <v>9.6999999999999993</v>
      </c>
      <c r="QT187" s="593">
        <v>7.32</v>
      </c>
      <c r="QU187" s="593">
        <v>7.32</v>
      </c>
      <c r="QV187" s="593">
        <v>7.56</v>
      </c>
      <c r="QW187" s="593">
        <v>7.56</v>
      </c>
      <c r="QX187" s="593">
        <v>7.56</v>
      </c>
      <c r="QY187" s="593">
        <v>7.56</v>
      </c>
      <c r="QZ187" s="593">
        <v>7.56</v>
      </c>
      <c r="RA187" s="593">
        <v>7.56</v>
      </c>
      <c r="RB187" s="593">
        <v>7.61</v>
      </c>
      <c r="RC187" s="593">
        <v>7.61</v>
      </c>
      <c r="RD187" s="593">
        <v>15.17</v>
      </c>
      <c r="RE187" s="593">
        <v>15.17</v>
      </c>
      <c r="RF187" s="593">
        <v>11.44</v>
      </c>
      <c r="RG187" s="593">
        <v>11.44</v>
      </c>
      <c r="RH187" s="593">
        <v>11.81</v>
      </c>
      <c r="RI187" s="593">
        <v>11.81</v>
      </c>
      <c r="RJ187" s="593">
        <v>11.81</v>
      </c>
      <c r="RK187" s="593">
        <v>11.81</v>
      </c>
      <c r="RL187" s="593">
        <v>11.81</v>
      </c>
      <c r="RM187" s="593">
        <v>11.81</v>
      </c>
      <c r="RN187" s="593">
        <v>11.9</v>
      </c>
      <c r="RO187" s="593">
        <v>12.01</v>
      </c>
      <c r="RP187" s="593">
        <v>40.01</v>
      </c>
      <c r="RQ187" s="593">
        <v>40.01</v>
      </c>
      <c r="RR187" s="593">
        <v>30.92</v>
      </c>
      <c r="RS187" s="593">
        <v>30.92</v>
      </c>
      <c r="RT187" s="593">
        <v>32</v>
      </c>
      <c r="RU187" s="593">
        <v>32</v>
      </c>
      <c r="RV187" s="593">
        <v>32</v>
      </c>
      <c r="RW187" s="593">
        <v>32</v>
      </c>
      <c r="RX187" s="593">
        <v>32</v>
      </c>
      <c r="RY187" s="593">
        <v>32</v>
      </c>
      <c r="RZ187" s="593">
        <v>32</v>
      </c>
      <c r="SA187" s="593">
        <v>32</v>
      </c>
      <c r="SB187" s="593">
        <v>21.14</v>
      </c>
      <c r="SC187" s="593">
        <v>21.14</v>
      </c>
      <c r="SD187" s="593">
        <v>16.079999999999998</v>
      </c>
      <c r="SE187" s="593">
        <v>16.079999999999998</v>
      </c>
      <c r="SF187" s="593">
        <v>16.66</v>
      </c>
      <c r="SG187" s="593">
        <v>16.66</v>
      </c>
      <c r="SH187" s="593">
        <v>16.66</v>
      </c>
      <c r="SI187" s="593">
        <v>16.66</v>
      </c>
      <c r="SJ187" s="593">
        <v>16.66</v>
      </c>
      <c r="SK187" s="593">
        <v>16.66</v>
      </c>
      <c r="SL187" s="593">
        <v>16.690000000000001</v>
      </c>
      <c r="SM187" s="593">
        <v>16.690000000000001</v>
      </c>
      <c r="SN187" s="593">
        <v>17.72</v>
      </c>
      <c r="SO187" s="593">
        <v>17.72</v>
      </c>
      <c r="SZ187" s="593">
        <v>19.420000000000002</v>
      </c>
      <c r="TA187" s="593">
        <v>19.420000000000002</v>
      </c>
      <c r="TX187" s="593">
        <v>12.38</v>
      </c>
      <c r="TY187" s="600">
        <v>12.38</v>
      </c>
    </row>
    <row r="188" spans="1:545" s="593" customFormat="1" x14ac:dyDescent="0.15">
      <c r="A188" s="602">
        <v>72</v>
      </c>
      <c r="B188" s="603">
        <v>45.31</v>
      </c>
      <c r="C188" s="603">
        <v>45.31</v>
      </c>
      <c r="D188" s="603">
        <v>45.45</v>
      </c>
      <c r="E188" s="603">
        <v>45.45</v>
      </c>
      <c r="F188" s="603">
        <v>175.34</v>
      </c>
      <c r="G188" s="603">
        <v>175.34</v>
      </c>
      <c r="H188" s="603">
        <v>165.84</v>
      </c>
      <c r="I188" s="603">
        <v>165.84</v>
      </c>
      <c r="J188" s="603">
        <v>171</v>
      </c>
      <c r="K188" s="603">
        <v>171</v>
      </c>
      <c r="L188" s="603"/>
      <c r="M188" s="603"/>
      <c r="N188" s="603"/>
      <c r="O188" s="603"/>
      <c r="P188" s="603"/>
      <c r="Q188" s="603"/>
      <c r="R188" s="603"/>
      <c r="S188" s="603"/>
      <c r="T188" s="603"/>
      <c r="U188" s="603"/>
      <c r="V188" s="603"/>
      <c r="W188" s="603"/>
      <c r="X188" s="603"/>
      <c r="Y188" s="603"/>
      <c r="Z188" s="603">
        <v>9.11</v>
      </c>
      <c r="AA188" s="603"/>
      <c r="AB188" s="603"/>
      <c r="AC188" s="603"/>
      <c r="AD188" s="603"/>
      <c r="AE188" s="603"/>
      <c r="AF188" s="603"/>
      <c r="AG188" s="603"/>
      <c r="AH188" s="603"/>
      <c r="AI188" s="603"/>
      <c r="AJ188" s="603"/>
      <c r="AK188" s="603"/>
      <c r="AL188" s="603">
        <v>21.09</v>
      </c>
      <c r="AM188" s="603">
        <v>21.09</v>
      </c>
      <c r="AN188" s="603"/>
      <c r="AO188" s="603"/>
      <c r="AP188" s="603"/>
      <c r="AQ188" s="603"/>
      <c r="AR188" s="603"/>
      <c r="AS188" s="603"/>
      <c r="AT188" s="603"/>
      <c r="AU188" s="603"/>
      <c r="AV188" s="603"/>
      <c r="AW188" s="603"/>
      <c r="AX188" s="603">
        <v>24.01</v>
      </c>
      <c r="AY188" s="603">
        <v>24.01</v>
      </c>
      <c r="AZ188" s="603"/>
      <c r="BA188" s="603"/>
      <c r="BB188" s="603"/>
      <c r="BC188" s="603"/>
      <c r="BD188" s="603"/>
      <c r="BE188" s="603"/>
      <c r="BF188" s="603"/>
      <c r="BG188" s="603"/>
      <c r="BH188" s="603"/>
      <c r="BI188" s="603"/>
      <c r="BJ188" s="603">
        <v>12.89</v>
      </c>
      <c r="BK188" s="603"/>
      <c r="BL188" s="603"/>
      <c r="BM188" s="603"/>
      <c r="BN188" s="603"/>
      <c r="BO188" s="603"/>
      <c r="BP188" s="603"/>
      <c r="BQ188" s="603"/>
      <c r="BR188" s="603"/>
      <c r="BS188" s="603"/>
      <c r="BT188" s="603"/>
      <c r="BU188" s="603"/>
      <c r="BV188" s="603">
        <v>3.63</v>
      </c>
      <c r="BW188" s="603"/>
      <c r="BX188" s="603"/>
      <c r="BY188" s="603"/>
      <c r="BZ188" s="603"/>
      <c r="CA188" s="603"/>
      <c r="CB188" s="603"/>
      <c r="CC188" s="603"/>
      <c r="CD188" s="603"/>
      <c r="CE188" s="603"/>
      <c r="CF188" s="603"/>
      <c r="CG188" s="603"/>
      <c r="CH188" s="603">
        <v>11.52</v>
      </c>
      <c r="CI188" s="603">
        <v>11.53</v>
      </c>
      <c r="CJ188" s="603"/>
      <c r="CK188" s="603"/>
      <c r="CL188" s="603"/>
      <c r="CM188" s="603"/>
      <c r="CN188" s="603"/>
      <c r="CO188" s="603"/>
      <c r="CP188" s="603"/>
      <c r="CQ188" s="603"/>
      <c r="CR188" s="603"/>
      <c r="CS188" s="603"/>
      <c r="CT188" s="603"/>
      <c r="CU188" s="603"/>
      <c r="CV188" s="603"/>
      <c r="CW188" s="603"/>
      <c r="CX188" s="603"/>
      <c r="CY188" s="603"/>
      <c r="CZ188" s="603"/>
      <c r="DA188" s="603"/>
      <c r="DB188" s="603"/>
      <c r="DC188" s="603"/>
      <c r="DD188" s="603"/>
      <c r="DE188" s="603"/>
      <c r="DF188" s="603">
        <v>142.04</v>
      </c>
      <c r="DG188" s="603">
        <v>142.04</v>
      </c>
      <c r="DH188" s="603">
        <v>141.63999999999999</v>
      </c>
      <c r="DI188" s="603">
        <v>142.05000000000001</v>
      </c>
      <c r="DJ188" s="603">
        <v>261.18</v>
      </c>
      <c r="DK188" s="603">
        <v>260.60000000000002</v>
      </c>
      <c r="DL188" s="603">
        <v>251.55</v>
      </c>
      <c r="DM188" s="603">
        <v>251.55</v>
      </c>
      <c r="DN188" s="603">
        <v>260.60000000000002</v>
      </c>
      <c r="DO188" s="603">
        <v>260.60000000000002</v>
      </c>
      <c r="DP188" s="603">
        <v>251.55</v>
      </c>
      <c r="DQ188" s="603">
        <v>260.60000000000002</v>
      </c>
      <c r="DR188" s="603">
        <v>260.60000000000002</v>
      </c>
      <c r="DS188" s="603">
        <v>260.60000000000002</v>
      </c>
      <c r="DT188" s="603">
        <v>251.55</v>
      </c>
      <c r="DU188" s="603">
        <v>251.55</v>
      </c>
      <c r="DV188" s="603">
        <v>274.07</v>
      </c>
      <c r="DW188" s="603">
        <v>266.19</v>
      </c>
      <c r="DX188" s="603">
        <v>274.07</v>
      </c>
      <c r="DY188" s="603">
        <v>274.07</v>
      </c>
      <c r="DZ188" s="603">
        <v>266.19</v>
      </c>
      <c r="EA188" s="603">
        <v>266.19</v>
      </c>
      <c r="EB188" s="603">
        <v>266.66000000000003</v>
      </c>
      <c r="EC188" s="603">
        <v>266.66000000000003</v>
      </c>
      <c r="ED188" s="603">
        <v>74.989999999999995</v>
      </c>
      <c r="EE188" s="603">
        <v>72.260000000000005</v>
      </c>
      <c r="EF188" s="603">
        <v>72.260000000000005</v>
      </c>
      <c r="EG188" s="603">
        <v>71.97</v>
      </c>
      <c r="EH188" s="603">
        <v>72.33</v>
      </c>
      <c r="EI188" s="603">
        <v>72.33</v>
      </c>
      <c r="EJ188" s="603">
        <v>215.14</v>
      </c>
      <c r="EK188" s="603">
        <v>215.14</v>
      </c>
      <c r="EL188" s="603">
        <v>215.14</v>
      </c>
      <c r="EM188" s="603">
        <v>220.01</v>
      </c>
      <c r="EN188" s="603">
        <v>215.39</v>
      </c>
      <c r="EO188" s="603">
        <v>215.39</v>
      </c>
      <c r="EP188" s="603">
        <v>215.52</v>
      </c>
      <c r="EQ188" s="603">
        <v>215.52</v>
      </c>
      <c r="ER188" s="603">
        <v>64.7</v>
      </c>
      <c r="ES188" s="603">
        <v>64.95</v>
      </c>
      <c r="ET188" s="603">
        <v>64.81</v>
      </c>
      <c r="EU188" s="603">
        <v>64.81</v>
      </c>
      <c r="EV188" s="603">
        <v>64.81</v>
      </c>
      <c r="EW188" s="603">
        <v>64.81</v>
      </c>
      <c r="EX188" s="603">
        <v>64.81</v>
      </c>
      <c r="EY188" s="603">
        <v>58.1</v>
      </c>
      <c r="EZ188" s="603">
        <v>180.23</v>
      </c>
      <c r="FA188" s="603">
        <v>180.23</v>
      </c>
      <c r="FB188" s="603">
        <v>180.23</v>
      </c>
      <c r="FC188" s="603">
        <v>180.23</v>
      </c>
      <c r="FD188" s="603">
        <v>36.119999999999997</v>
      </c>
      <c r="FE188" s="603">
        <v>36.119999999999997</v>
      </c>
      <c r="FF188" s="603">
        <v>36.119999999999997</v>
      </c>
      <c r="FG188" s="603">
        <v>36.119999999999997</v>
      </c>
      <c r="FH188" s="603">
        <v>36.119999999999997</v>
      </c>
      <c r="FI188" s="603">
        <v>36.119999999999997</v>
      </c>
      <c r="FJ188" s="603">
        <v>31.49</v>
      </c>
      <c r="FK188" s="603">
        <v>31.49</v>
      </c>
      <c r="FL188" s="593">
        <v>31.5</v>
      </c>
      <c r="FM188" s="593">
        <v>31.5</v>
      </c>
      <c r="FN188" s="593">
        <v>32</v>
      </c>
      <c r="FO188" s="593">
        <v>32</v>
      </c>
      <c r="FP188" s="593">
        <v>45.3</v>
      </c>
      <c r="FQ188" s="593">
        <v>45.3</v>
      </c>
      <c r="FR188" s="593">
        <v>45.3</v>
      </c>
      <c r="FS188" s="593">
        <v>45.3</v>
      </c>
      <c r="FT188" s="593">
        <v>186.83</v>
      </c>
      <c r="FU188" s="593">
        <v>186.83</v>
      </c>
      <c r="FV188" s="593">
        <v>186.83</v>
      </c>
      <c r="FW188" s="593">
        <v>186.83</v>
      </c>
      <c r="FX188" s="593">
        <v>186.83</v>
      </c>
      <c r="FY188" s="593">
        <v>186.83</v>
      </c>
      <c r="FZ188" s="593">
        <v>186.83</v>
      </c>
      <c r="GA188" s="593">
        <v>186.83</v>
      </c>
      <c r="GB188" s="593">
        <v>93.95</v>
      </c>
      <c r="GC188" s="593">
        <v>93.95</v>
      </c>
      <c r="GD188" s="593">
        <v>23.76</v>
      </c>
      <c r="GE188" s="593">
        <v>23.95</v>
      </c>
      <c r="GF188" s="593">
        <v>26.85</v>
      </c>
      <c r="GG188" s="593">
        <v>26.85</v>
      </c>
      <c r="GH188" s="593">
        <v>23.73</v>
      </c>
      <c r="GI188" s="593">
        <v>23.73</v>
      </c>
      <c r="GJ188" s="593">
        <v>23.54</v>
      </c>
      <c r="GK188" s="593">
        <v>23.54</v>
      </c>
      <c r="GL188" s="593">
        <v>23.54</v>
      </c>
      <c r="GM188" s="593">
        <v>23.54</v>
      </c>
      <c r="GN188" s="593">
        <v>9.31</v>
      </c>
      <c r="GO188" s="593">
        <v>9.31</v>
      </c>
      <c r="GP188" s="593">
        <v>7.97</v>
      </c>
      <c r="GQ188" s="593">
        <v>7.75</v>
      </c>
      <c r="GZ188" s="593">
        <v>54.75</v>
      </c>
      <c r="HA188" s="593">
        <v>54.75</v>
      </c>
      <c r="HB188" s="593">
        <v>171.28</v>
      </c>
      <c r="HC188" s="593">
        <v>171.28</v>
      </c>
      <c r="HD188" s="593">
        <v>171.28</v>
      </c>
      <c r="HE188" s="593">
        <v>171.28</v>
      </c>
      <c r="HF188" s="593">
        <v>220.5</v>
      </c>
      <c r="HG188" s="593">
        <v>220.5</v>
      </c>
      <c r="HH188" s="593">
        <v>220.5</v>
      </c>
      <c r="HI188" s="593">
        <v>220.5</v>
      </c>
      <c r="HJ188" s="593">
        <v>220.5</v>
      </c>
      <c r="HK188" s="593">
        <v>220.5</v>
      </c>
      <c r="HL188" s="593">
        <v>275.79000000000002</v>
      </c>
      <c r="HM188" s="593">
        <v>275.79000000000002</v>
      </c>
      <c r="HN188" s="593">
        <v>245.07</v>
      </c>
      <c r="HO188" s="593">
        <v>245.07</v>
      </c>
      <c r="HP188" s="593">
        <v>245.07</v>
      </c>
      <c r="HQ188" s="593">
        <v>245.07</v>
      </c>
      <c r="HR188" s="593">
        <v>250.32</v>
      </c>
      <c r="HS188" s="593">
        <v>250.32</v>
      </c>
      <c r="HT188" s="593">
        <v>250.32</v>
      </c>
      <c r="HU188" s="593">
        <v>250.32</v>
      </c>
      <c r="HX188" s="593">
        <v>49.7</v>
      </c>
      <c r="HY188" s="593">
        <v>49.7</v>
      </c>
      <c r="HZ188" s="593">
        <v>163.88</v>
      </c>
      <c r="IA188" s="593">
        <v>163.88</v>
      </c>
      <c r="IB188" s="593">
        <v>166.28</v>
      </c>
      <c r="IC188" s="593">
        <v>166.28</v>
      </c>
      <c r="ID188" s="593">
        <v>217.24</v>
      </c>
      <c r="IE188" s="593">
        <v>217.24</v>
      </c>
      <c r="IJ188" s="593">
        <v>123.85</v>
      </c>
      <c r="IK188" s="593">
        <v>123.85</v>
      </c>
      <c r="IL188" s="593">
        <v>250.16</v>
      </c>
      <c r="IM188" s="593">
        <v>250.16</v>
      </c>
      <c r="IN188" s="593">
        <v>320.64</v>
      </c>
      <c r="IO188" s="593">
        <v>320.64</v>
      </c>
      <c r="IP188" s="593">
        <v>320.64</v>
      </c>
      <c r="IQ188" s="593">
        <v>320.64</v>
      </c>
      <c r="IV188" s="593">
        <v>123.85</v>
      </c>
      <c r="IW188" s="593">
        <v>123.85</v>
      </c>
      <c r="IX188" s="593">
        <v>250.16</v>
      </c>
      <c r="IY188" s="593">
        <v>250.16</v>
      </c>
      <c r="IZ188" s="593">
        <v>320.64</v>
      </c>
      <c r="JA188" s="593">
        <v>320.64</v>
      </c>
      <c r="JB188" s="593">
        <v>320.64</v>
      </c>
      <c r="JC188" s="593">
        <v>320.64</v>
      </c>
      <c r="JH188" s="593">
        <v>115.5</v>
      </c>
      <c r="JI188" s="593">
        <v>115.5</v>
      </c>
      <c r="JJ188" s="593">
        <v>241.96</v>
      </c>
      <c r="JK188" s="593">
        <v>241.96</v>
      </c>
      <c r="JL188" s="593">
        <v>241.96</v>
      </c>
      <c r="JM188" s="593">
        <v>241.96</v>
      </c>
      <c r="JN188" s="593">
        <v>310.52999999999997</v>
      </c>
      <c r="JO188" s="593">
        <v>310.52999999999997</v>
      </c>
      <c r="JP188" s="593">
        <v>310.52999999999997</v>
      </c>
      <c r="JQ188" s="593">
        <v>310.52999999999997</v>
      </c>
      <c r="JT188" s="593">
        <v>30.56</v>
      </c>
      <c r="JU188" s="593">
        <v>30.56</v>
      </c>
      <c r="JV188" s="593">
        <v>30.56</v>
      </c>
      <c r="JW188" s="593">
        <v>30.56</v>
      </c>
      <c r="JX188" s="593">
        <v>30.56</v>
      </c>
      <c r="JY188" s="593">
        <v>30.56</v>
      </c>
      <c r="KF188" s="593">
        <v>13.6</v>
      </c>
      <c r="KG188" s="593">
        <v>13.6</v>
      </c>
      <c r="KH188" s="593">
        <v>13.05</v>
      </c>
      <c r="KI188" s="593">
        <v>13.05</v>
      </c>
      <c r="KJ188" s="593">
        <v>13.05</v>
      </c>
      <c r="KK188" s="593">
        <v>13.05</v>
      </c>
      <c r="KR188" s="593">
        <v>31.68</v>
      </c>
      <c r="KS188" s="593">
        <v>31.68</v>
      </c>
      <c r="KT188" s="593">
        <v>31.68</v>
      </c>
      <c r="KU188" s="593">
        <v>31.68</v>
      </c>
      <c r="KV188" s="593">
        <v>166.78</v>
      </c>
      <c r="KW188" s="593">
        <v>166.78</v>
      </c>
      <c r="LD188" s="593">
        <v>15.39</v>
      </c>
      <c r="LE188" s="593">
        <v>15.39</v>
      </c>
      <c r="LF188" s="593">
        <v>15.39</v>
      </c>
      <c r="LG188" s="593">
        <v>15.39</v>
      </c>
      <c r="LH188" s="593">
        <v>2.57</v>
      </c>
      <c r="LI188" s="593">
        <v>2.57</v>
      </c>
      <c r="LP188" s="593">
        <v>14.99</v>
      </c>
      <c r="LQ188" s="593">
        <v>14.99</v>
      </c>
      <c r="LR188" s="593">
        <v>14.99</v>
      </c>
      <c r="LS188" s="593">
        <v>14.99</v>
      </c>
      <c r="LT188" s="593">
        <v>12.26</v>
      </c>
      <c r="LU188" s="593">
        <v>12.26</v>
      </c>
      <c r="MB188" s="593">
        <v>14.59</v>
      </c>
      <c r="MC188" s="593">
        <v>14.76</v>
      </c>
      <c r="MD188" s="593">
        <v>11.74</v>
      </c>
      <c r="ME188" s="593">
        <v>11.74</v>
      </c>
      <c r="MF188" s="593">
        <v>11.73</v>
      </c>
      <c r="MG188" s="593">
        <v>11.73</v>
      </c>
      <c r="MH188" s="593">
        <v>12.34</v>
      </c>
      <c r="MI188" s="593">
        <v>12.34</v>
      </c>
      <c r="MJ188" s="593">
        <v>11.71</v>
      </c>
      <c r="MK188" s="593">
        <v>11.71</v>
      </c>
      <c r="ML188" s="593">
        <v>12.05</v>
      </c>
      <c r="MM188" s="593">
        <v>11.92</v>
      </c>
      <c r="MN188" s="593">
        <v>34.450000000000003</v>
      </c>
      <c r="MO188" s="593">
        <v>34.450000000000003</v>
      </c>
      <c r="MP188" s="593">
        <v>29</v>
      </c>
      <c r="MQ188" s="593">
        <v>29</v>
      </c>
      <c r="MR188" s="593">
        <v>30.32</v>
      </c>
      <c r="MS188" s="593">
        <v>30.32</v>
      </c>
      <c r="MT188" s="593">
        <v>191.54</v>
      </c>
      <c r="MU188" s="593">
        <v>191.54</v>
      </c>
      <c r="MV188" s="593">
        <v>191.54</v>
      </c>
      <c r="MW188" s="593">
        <v>191.54</v>
      </c>
      <c r="MX188" s="593">
        <v>191.54</v>
      </c>
      <c r="MY188" s="593">
        <v>191.54</v>
      </c>
      <c r="MZ188" s="593">
        <v>55.87</v>
      </c>
      <c r="NA188" s="593">
        <v>55.87</v>
      </c>
      <c r="NB188" s="593">
        <v>241.99</v>
      </c>
      <c r="NC188" s="593">
        <v>241.99</v>
      </c>
      <c r="ND188" s="593">
        <v>236.7</v>
      </c>
      <c r="NE188" s="593">
        <v>236.7</v>
      </c>
      <c r="NF188" s="604">
        <f t="shared" si="17"/>
        <v>239.345</v>
      </c>
      <c r="NG188" s="604">
        <f t="shared" si="17"/>
        <v>239.345</v>
      </c>
      <c r="NH188" s="593">
        <v>240.16</v>
      </c>
      <c r="NI188" s="593">
        <v>240.16</v>
      </c>
      <c r="NL188" s="593">
        <v>48.04</v>
      </c>
      <c r="NM188" s="593">
        <v>48.04</v>
      </c>
      <c r="NN188" s="593">
        <v>203.81</v>
      </c>
      <c r="NO188" s="593">
        <v>203.81</v>
      </c>
      <c r="NP188" s="593">
        <v>203.81</v>
      </c>
      <c r="NQ188" s="593">
        <v>205.37</v>
      </c>
      <c r="NR188" s="593">
        <v>203.35</v>
      </c>
      <c r="NS188" s="593">
        <v>203.35</v>
      </c>
      <c r="NT188" s="593">
        <v>204.11</v>
      </c>
      <c r="NU188" s="593">
        <v>204.11</v>
      </c>
      <c r="NX188" s="593">
        <v>108.52</v>
      </c>
      <c r="NY188" s="593">
        <v>108.52</v>
      </c>
      <c r="NZ188" s="593">
        <v>217.3</v>
      </c>
      <c r="OA188" s="593">
        <v>217.3</v>
      </c>
      <c r="OB188" s="593">
        <v>217.3</v>
      </c>
      <c r="OC188" s="593">
        <v>217.3</v>
      </c>
      <c r="OD188" s="593">
        <v>217.75</v>
      </c>
      <c r="OE188" s="593">
        <v>217.75</v>
      </c>
      <c r="OJ188" s="593">
        <v>76.69</v>
      </c>
      <c r="OK188" s="593">
        <v>76.69</v>
      </c>
      <c r="OL188" s="593">
        <v>172.58</v>
      </c>
      <c r="OM188" s="593">
        <v>172.58</v>
      </c>
      <c r="ON188" s="593">
        <v>172.58</v>
      </c>
      <c r="OO188" s="593">
        <v>172.58</v>
      </c>
      <c r="OP188" s="593">
        <v>186.59</v>
      </c>
      <c r="OQ188" s="593">
        <v>186.59</v>
      </c>
      <c r="OR188" s="593">
        <v>212.4</v>
      </c>
      <c r="OS188" s="593">
        <v>212.4</v>
      </c>
      <c r="OV188" s="593">
        <v>36.03</v>
      </c>
      <c r="OW188" s="593">
        <v>36.03</v>
      </c>
      <c r="OX188" s="593">
        <v>30.69</v>
      </c>
      <c r="OY188" s="593">
        <v>30.69</v>
      </c>
      <c r="OZ188" s="593">
        <v>30.1</v>
      </c>
      <c r="PA188" s="593">
        <v>30.1</v>
      </c>
      <c r="PB188" s="593">
        <v>29.59</v>
      </c>
      <c r="PC188" s="593">
        <v>29.59</v>
      </c>
      <c r="PD188" s="593">
        <v>190.26</v>
      </c>
      <c r="PE188" s="593">
        <v>190.26</v>
      </c>
      <c r="PH188" s="593">
        <v>41.06</v>
      </c>
      <c r="PI188" s="593">
        <v>41.06</v>
      </c>
      <c r="PJ188" s="593">
        <v>35.549999999999997</v>
      </c>
      <c r="PK188" s="593">
        <v>35.549999999999997</v>
      </c>
      <c r="PL188" s="593">
        <v>35.549999999999997</v>
      </c>
      <c r="PM188" s="593">
        <v>34.270000000000003</v>
      </c>
      <c r="PN188" s="593">
        <v>34.270000000000003</v>
      </c>
      <c r="PO188" s="593">
        <v>34.54</v>
      </c>
      <c r="PP188" s="593">
        <v>201.98</v>
      </c>
      <c r="PQ188" s="593">
        <v>201.98</v>
      </c>
      <c r="PT188" s="593">
        <v>28.74</v>
      </c>
      <c r="PU188" s="593">
        <v>28.74</v>
      </c>
      <c r="PV188" s="593">
        <v>22.09</v>
      </c>
      <c r="PW188" s="593">
        <v>22.09</v>
      </c>
      <c r="PX188" s="593">
        <v>22.81</v>
      </c>
      <c r="PY188" s="593">
        <v>22.81</v>
      </c>
      <c r="PZ188" s="593">
        <v>22.81</v>
      </c>
      <c r="QA188" s="593">
        <v>22.81</v>
      </c>
      <c r="QB188" s="593">
        <v>22.81</v>
      </c>
      <c r="QC188" s="593">
        <v>22.81</v>
      </c>
      <c r="QD188" s="593">
        <v>22.88</v>
      </c>
      <c r="QE188" s="593">
        <v>23.08</v>
      </c>
      <c r="QF188" s="593">
        <v>8.2899999999999991</v>
      </c>
      <c r="QG188" s="593">
        <v>8.2899999999999991</v>
      </c>
      <c r="QH188" s="593">
        <v>6.28</v>
      </c>
      <c r="QI188" s="593">
        <v>6.28</v>
      </c>
      <c r="QJ188" s="593">
        <v>6.48</v>
      </c>
      <c r="QK188" s="593">
        <v>6.48</v>
      </c>
      <c r="QL188" s="593">
        <v>6.48</v>
      </c>
      <c r="QM188" s="593">
        <v>6.48</v>
      </c>
      <c r="QN188" s="593">
        <v>6.48</v>
      </c>
      <c r="QO188" s="593">
        <v>6.48</v>
      </c>
      <c r="QP188" s="593">
        <v>6.53</v>
      </c>
      <c r="QQ188" s="593">
        <v>6.53</v>
      </c>
      <c r="QR188" s="593">
        <v>9.75</v>
      </c>
      <c r="QS188" s="593">
        <v>9.75</v>
      </c>
      <c r="QT188" s="593">
        <v>7.38</v>
      </c>
      <c r="QU188" s="593">
        <v>7.38</v>
      </c>
      <c r="QV188" s="593">
        <v>7.62</v>
      </c>
      <c r="QW188" s="593">
        <v>7.62</v>
      </c>
      <c r="QX188" s="593">
        <v>7.62</v>
      </c>
      <c r="QY188" s="593">
        <v>7.62</v>
      </c>
      <c r="QZ188" s="593">
        <v>7.62</v>
      </c>
      <c r="RA188" s="593">
        <v>7.62</v>
      </c>
      <c r="RB188" s="593">
        <v>7.67</v>
      </c>
      <c r="RC188" s="593">
        <v>7.67</v>
      </c>
      <c r="RD188" s="593">
        <v>15.22</v>
      </c>
      <c r="RE188" s="593">
        <v>15.22</v>
      </c>
      <c r="RF188" s="593">
        <v>11.52</v>
      </c>
      <c r="RG188" s="593">
        <v>11.52</v>
      </c>
      <c r="RH188" s="593">
        <v>11.9</v>
      </c>
      <c r="RI188" s="593">
        <v>11.9</v>
      </c>
      <c r="RJ188" s="593">
        <v>11.9</v>
      </c>
      <c r="RK188" s="593">
        <v>11.9</v>
      </c>
      <c r="RL188" s="593">
        <v>11.9</v>
      </c>
      <c r="RM188" s="593">
        <v>11.9</v>
      </c>
      <c r="RN188" s="593">
        <v>11.97</v>
      </c>
      <c r="RO188" s="593">
        <v>12.07</v>
      </c>
      <c r="RP188" s="593">
        <v>40.19</v>
      </c>
      <c r="RQ188" s="593">
        <v>40.19</v>
      </c>
      <c r="RR188" s="593">
        <v>31.17</v>
      </c>
      <c r="RS188" s="593">
        <v>31.17</v>
      </c>
      <c r="RT188" s="593">
        <v>32.200000000000003</v>
      </c>
      <c r="RU188" s="593">
        <v>32.200000000000003</v>
      </c>
      <c r="RV188" s="593">
        <v>32.200000000000003</v>
      </c>
      <c r="RW188" s="593">
        <v>32.200000000000003</v>
      </c>
      <c r="RX188" s="593">
        <v>32.200000000000003</v>
      </c>
      <c r="RY188" s="593">
        <v>32.200000000000003</v>
      </c>
      <c r="RZ188" s="593">
        <v>32.24</v>
      </c>
      <c r="SA188" s="593">
        <v>32.24</v>
      </c>
      <c r="SB188" s="593">
        <v>21.26</v>
      </c>
      <c r="SC188" s="593">
        <v>21.26</v>
      </c>
      <c r="SD188" s="593">
        <v>16.239999999999998</v>
      </c>
      <c r="SE188" s="593">
        <v>16.239999999999998</v>
      </c>
      <c r="SF188" s="593">
        <v>16.78</v>
      </c>
      <c r="SG188" s="593">
        <v>16.78</v>
      </c>
      <c r="SH188" s="593">
        <v>16.78</v>
      </c>
      <c r="SI188" s="593">
        <v>16.78</v>
      </c>
      <c r="SJ188" s="593">
        <v>16.78</v>
      </c>
      <c r="SK188" s="593">
        <v>16.78</v>
      </c>
      <c r="SL188" s="593">
        <v>16.84</v>
      </c>
      <c r="SM188" s="593">
        <v>16.84</v>
      </c>
      <c r="SN188" s="593">
        <v>17.79</v>
      </c>
      <c r="SO188" s="593">
        <v>17.79</v>
      </c>
      <c r="SZ188" s="593">
        <v>19.48</v>
      </c>
      <c r="TA188" s="593">
        <v>19.48</v>
      </c>
      <c r="TX188" s="593">
        <v>12.41</v>
      </c>
      <c r="TY188" s="600">
        <v>12.41</v>
      </c>
    </row>
    <row r="189" spans="1:545" s="593" customFormat="1" x14ac:dyDescent="0.15">
      <c r="A189" s="602">
        <v>73</v>
      </c>
      <c r="B189" s="603">
        <v>45.5</v>
      </c>
      <c r="C189" s="603">
        <v>45.5</v>
      </c>
      <c r="D189" s="603">
        <v>45.63</v>
      </c>
      <c r="E189" s="603">
        <v>45.63</v>
      </c>
      <c r="F189" s="603">
        <v>176.12</v>
      </c>
      <c r="G189" s="603">
        <v>176.12</v>
      </c>
      <c r="H189" s="603">
        <v>166.79</v>
      </c>
      <c r="I189" s="603">
        <v>166.79</v>
      </c>
      <c r="J189" s="603">
        <v>171.82</v>
      </c>
      <c r="K189" s="603">
        <v>171.82</v>
      </c>
      <c r="L189" s="603"/>
      <c r="M189" s="603"/>
      <c r="N189" s="603"/>
      <c r="O189" s="603"/>
      <c r="P189" s="603"/>
      <c r="Q189" s="603"/>
      <c r="R189" s="603"/>
      <c r="S189" s="603"/>
      <c r="T189" s="603"/>
      <c r="U189" s="603"/>
      <c r="V189" s="603"/>
      <c r="W189" s="603"/>
      <c r="X189" s="603"/>
      <c r="Y189" s="603"/>
      <c r="Z189" s="603">
        <v>9.1300000000000008</v>
      </c>
      <c r="AA189" s="603"/>
      <c r="AB189" s="603"/>
      <c r="AC189" s="603"/>
      <c r="AD189" s="603"/>
      <c r="AE189" s="603"/>
      <c r="AF189" s="603"/>
      <c r="AG189" s="603"/>
      <c r="AH189" s="603"/>
      <c r="AI189" s="603"/>
      <c r="AJ189" s="603"/>
      <c r="AK189" s="603"/>
      <c r="AL189" s="603">
        <v>21.18</v>
      </c>
      <c r="AM189" s="603">
        <v>21.18</v>
      </c>
      <c r="AN189" s="603"/>
      <c r="AO189" s="603"/>
      <c r="AP189" s="603"/>
      <c r="AQ189" s="603"/>
      <c r="AR189" s="603"/>
      <c r="AS189" s="603"/>
      <c r="AT189" s="603"/>
      <c r="AU189" s="603"/>
      <c r="AV189" s="603"/>
      <c r="AW189" s="603"/>
      <c r="AX189" s="603">
        <v>24.09</v>
      </c>
      <c r="AY189" s="603">
        <v>24.09</v>
      </c>
      <c r="AZ189" s="603"/>
      <c r="BA189" s="603"/>
      <c r="BB189" s="603"/>
      <c r="BC189" s="603"/>
      <c r="BD189" s="603"/>
      <c r="BE189" s="603"/>
      <c r="BF189" s="603"/>
      <c r="BG189" s="603"/>
      <c r="BH189" s="603"/>
      <c r="BI189" s="603"/>
      <c r="BJ189" s="603">
        <v>12.95</v>
      </c>
      <c r="BK189" s="603"/>
      <c r="BL189" s="603"/>
      <c r="BM189" s="603"/>
      <c r="BN189" s="603"/>
      <c r="BO189" s="603"/>
      <c r="BP189" s="603"/>
      <c r="BQ189" s="603"/>
      <c r="BR189" s="603"/>
      <c r="BS189" s="603"/>
      <c r="BT189" s="603"/>
      <c r="BU189" s="603"/>
      <c r="BV189" s="603">
        <v>3.64</v>
      </c>
      <c r="BW189" s="603"/>
      <c r="BX189" s="603"/>
      <c r="BY189" s="603"/>
      <c r="BZ189" s="603"/>
      <c r="CA189" s="603"/>
      <c r="CB189" s="603"/>
      <c r="CC189" s="603"/>
      <c r="CD189" s="603"/>
      <c r="CE189" s="603"/>
      <c r="CF189" s="603"/>
      <c r="CG189" s="603"/>
      <c r="CH189" s="603">
        <v>11.56</v>
      </c>
      <c r="CI189" s="603">
        <v>11.56</v>
      </c>
      <c r="CJ189" s="603"/>
      <c r="CK189" s="603"/>
      <c r="CL189" s="603"/>
      <c r="CM189" s="603"/>
      <c r="CN189" s="603"/>
      <c r="CO189" s="603"/>
      <c r="CP189" s="603"/>
      <c r="CQ189" s="603"/>
      <c r="CR189" s="603"/>
      <c r="CS189" s="603"/>
      <c r="CT189" s="603"/>
      <c r="CU189" s="603"/>
      <c r="CV189" s="603"/>
      <c r="CW189" s="603"/>
      <c r="CX189" s="603"/>
      <c r="CY189" s="603"/>
      <c r="CZ189" s="603"/>
      <c r="DA189" s="603"/>
      <c r="DB189" s="603"/>
      <c r="DC189" s="603"/>
      <c r="DD189" s="603"/>
      <c r="DE189" s="603"/>
      <c r="DF189" s="603">
        <v>142.53</v>
      </c>
      <c r="DG189" s="603">
        <v>142.53</v>
      </c>
      <c r="DH189" s="603">
        <v>142.11000000000001</v>
      </c>
      <c r="DI189" s="603">
        <v>142.53</v>
      </c>
      <c r="DJ189" s="603">
        <v>262.45999999999998</v>
      </c>
      <c r="DK189" s="603">
        <v>261.93</v>
      </c>
      <c r="DL189" s="603">
        <v>252.84</v>
      </c>
      <c r="DM189" s="603">
        <v>252.84</v>
      </c>
      <c r="DN189" s="603">
        <v>261.93</v>
      </c>
      <c r="DO189" s="603">
        <v>261.93</v>
      </c>
      <c r="DP189" s="603">
        <v>252.84</v>
      </c>
      <c r="DQ189" s="603">
        <v>261.93</v>
      </c>
      <c r="DR189" s="603">
        <v>261.93</v>
      </c>
      <c r="DS189" s="603">
        <v>261.93</v>
      </c>
      <c r="DT189" s="603">
        <v>252.84</v>
      </c>
      <c r="DU189" s="603">
        <v>252.84</v>
      </c>
      <c r="DV189" s="603">
        <v>275.27</v>
      </c>
      <c r="DW189" s="603">
        <v>267.36</v>
      </c>
      <c r="DX189" s="603">
        <v>275.27</v>
      </c>
      <c r="DY189" s="603">
        <v>275.27</v>
      </c>
      <c r="DZ189" s="603">
        <v>267.36</v>
      </c>
      <c r="EA189" s="603">
        <v>267.36</v>
      </c>
      <c r="EB189" s="603">
        <v>267.81</v>
      </c>
      <c r="EC189" s="603">
        <v>267.81</v>
      </c>
      <c r="ED189" s="603">
        <v>75.260000000000005</v>
      </c>
      <c r="EE189" s="603">
        <v>72.52</v>
      </c>
      <c r="EF189" s="603">
        <v>72.52</v>
      </c>
      <c r="EG189" s="603">
        <v>72.260000000000005</v>
      </c>
      <c r="EH189" s="603">
        <v>72.61</v>
      </c>
      <c r="EI189" s="603">
        <v>72.61</v>
      </c>
      <c r="EJ189" s="603">
        <v>216.25</v>
      </c>
      <c r="EK189" s="603">
        <v>216.25</v>
      </c>
      <c r="EL189" s="603">
        <v>216.25</v>
      </c>
      <c r="EM189" s="603">
        <v>221.13</v>
      </c>
      <c r="EN189" s="603">
        <v>216.49</v>
      </c>
      <c r="EO189" s="603">
        <v>216.49</v>
      </c>
      <c r="EP189" s="603">
        <v>216.62</v>
      </c>
      <c r="EQ189" s="603">
        <v>216.62</v>
      </c>
      <c r="ER189" s="603">
        <v>64.92</v>
      </c>
      <c r="ES189" s="603">
        <v>65.17</v>
      </c>
      <c r="ET189" s="603">
        <v>65.040000000000006</v>
      </c>
      <c r="EU189" s="603">
        <v>65.040000000000006</v>
      </c>
      <c r="EV189" s="603">
        <v>65.040000000000006</v>
      </c>
      <c r="EW189" s="603">
        <v>65.040000000000006</v>
      </c>
      <c r="EX189" s="603">
        <v>65.040000000000006</v>
      </c>
      <c r="EY189" s="603">
        <v>58.38</v>
      </c>
      <c r="EZ189" s="603">
        <v>181.08</v>
      </c>
      <c r="FA189" s="603">
        <v>181.08</v>
      </c>
      <c r="FB189" s="603">
        <v>181.08</v>
      </c>
      <c r="FC189" s="603">
        <v>181.08</v>
      </c>
      <c r="FD189" s="603">
        <v>36.24</v>
      </c>
      <c r="FE189" s="603">
        <v>36.24</v>
      </c>
      <c r="FF189" s="603">
        <v>36.24</v>
      </c>
      <c r="FG189" s="603">
        <v>36.24</v>
      </c>
      <c r="FH189" s="603">
        <v>36.24</v>
      </c>
      <c r="FI189" s="603">
        <v>36.24</v>
      </c>
      <c r="FJ189" s="603">
        <v>31.65</v>
      </c>
      <c r="FK189" s="603">
        <v>31.65</v>
      </c>
      <c r="FL189" s="593">
        <v>31.65</v>
      </c>
      <c r="FM189" s="593">
        <v>31.65</v>
      </c>
      <c r="FN189" s="593">
        <v>32.14</v>
      </c>
      <c r="FO189" s="593">
        <v>32.14</v>
      </c>
      <c r="FP189" s="593">
        <v>45.47</v>
      </c>
      <c r="FQ189" s="593">
        <v>45.47</v>
      </c>
      <c r="FR189" s="593">
        <v>45.47</v>
      </c>
      <c r="FS189" s="593">
        <v>45.47</v>
      </c>
      <c r="FT189" s="593">
        <v>187.9</v>
      </c>
      <c r="FU189" s="593">
        <v>187.9</v>
      </c>
      <c r="FV189" s="593">
        <v>187.9</v>
      </c>
      <c r="FW189" s="593">
        <v>187.9</v>
      </c>
      <c r="FX189" s="593">
        <v>187.9</v>
      </c>
      <c r="FY189" s="593">
        <v>187.9</v>
      </c>
      <c r="FZ189" s="593">
        <v>187.9</v>
      </c>
      <c r="GA189" s="593">
        <v>187.9</v>
      </c>
      <c r="GB189" s="593">
        <v>94.4</v>
      </c>
      <c r="GC189" s="593">
        <v>94.4</v>
      </c>
      <c r="GD189" s="593">
        <v>23.89</v>
      </c>
      <c r="GE189" s="593">
        <v>24.08</v>
      </c>
      <c r="GF189" s="593">
        <v>26.95</v>
      </c>
      <c r="GG189" s="593">
        <v>26.95</v>
      </c>
      <c r="GH189" s="593">
        <v>23.86</v>
      </c>
      <c r="GI189" s="593">
        <v>23.86</v>
      </c>
      <c r="GJ189" s="593">
        <v>23.68</v>
      </c>
      <c r="GK189" s="593">
        <v>23.68</v>
      </c>
      <c r="GL189" s="593">
        <v>23.68</v>
      </c>
      <c r="GM189" s="593">
        <v>23.68</v>
      </c>
      <c r="GN189" s="593">
        <v>9.35</v>
      </c>
      <c r="GO189" s="593">
        <v>9.35</v>
      </c>
      <c r="GP189" s="593">
        <v>8.02</v>
      </c>
      <c r="GQ189" s="593">
        <v>7.8</v>
      </c>
      <c r="GZ189" s="593">
        <v>54.93</v>
      </c>
      <c r="HA189" s="593">
        <v>54.93</v>
      </c>
      <c r="HB189" s="593">
        <v>171.94</v>
      </c>
      <c r="HC189" s="593">
        <v>171.94</v>
      </c>
      <c r="HD189" s="593">
        <v>171.94</v>
      </c>
      <c r="HE189" s="593">
        <v>171.94</v>
      </c>
      <c r="HF189" s="593">
        <v>221.52</v>
      </c>
      <c r="HG189" s="593">
        <v>221.52</v>
      </c>
      <c r="HH189" s="593">
        <v>221.52</v>
      </c>
      <c r="HI189" s="593">
        <v>221.52</v>
      </c>
      <c r="HJ189" s="593">
        <v>221.52</v>
      </c>
      <c r="HK189" s="593">
        <v>221.52</v>
      </c>
      <c r="HL189" s="593">
        <v>277.41000000000003</v>
      </c>
      <c r="HM189" s="593">
        <v>277.41000000000003</v>
      </c>
      <c r="HN189" s="593">
        <v>246.58</v>
      </c>
      <c r="HO189" s="593">
        <v>246.58</v>
      </c>
      <c r="HP189" s="593">
        <v>246.58</v>
      </c>
      <c r="HQ189" s="593">
        <v>246.58</v>
      </c>
      <c r="HR189" s="593">
        <v>251.76</v>
      </c>
      <c r="HS189" s="593">
        <v>251.76</v>
      </c>
      <c r="HT189" s="593">
        <v>251.76</v>
      </c>
      <c r="HU189" s="593">
        <v>251.76</v>
      </c>
      <c r="HX189" s="593">
        <v>49.88</v>
      </c>
      <c r="HY189" s="593">
        <v>49.88</v>
      </c>
      <c r="HZ189" s="593">
        <v>164.59</v>
      </c>
      <c r="IA189" s="593">
        <v>164.59</v>
      </c>
      <c r="IB189" s="593">
        <v>167.01</v>
      </c>
      <c r="IC189" s="593">
        <v>167.01</v>
      </c>
      <c r="ID189" s="593">
        <v>218.35</v>
      </c>
      <c r="IE189" s="593">
        <v>218.35</v>
      </c>
      <c r="IJ189" s="593">
        <v>124.27</v>
      </c>
      <c r="IK189" s="593">
        <v>124.27</v>
      </c>
      <c r="IL189" s="593">
        <v>250.95</v>
      </c>
      <c r="IM189" s="593">
        <v>250.95</v>
      </c>
      <c r="IN189" s="593">
        <v>321.95</v>
      </c>
      <c r="IO189" s="593">
        <v>321.95</v>
      </c>
      <c r="IP189" s="593">
        <v>321.95</v>
      </c>
      <c r="IQ189" s="593">
        <v>321.95</v>
      </c>
      <c r="IV189" s="593">
        <v>124.27</v>
      </c>
      <c r="IW189" s="593">
        <v>124.27</v>
      </c>
      <c r="IX189" s="593">
        <v>250.95</v>
      </c>
      <c r="IY189" s="593">
        <v>250.95</v>
      </c>
      <c r="IZ189" s="593">
        <v>321.95</v>
      </c>
      <c r="JA189" s="593">
        <v>321.95</v>
      </c>
      <c r="JB189" s="593">
        <v>321.95</v>
      </c>
      <c r="JC189" s="593">
        <v>321.95</v>
      </c>
      <c r="JH189" s="593">
        <v>115.93</v>
      </c>
      <c r="JI189" s="593">
        <v>115.93</v>
      </c>
      <c r="JJ189" s="593">
        <v>242.74</v>
      </c>
      <c r="JK189" s="593">
        <v>242.74</v>
      </c>
      <c r="JL189" s="593">
        <v>242.74</v>
      </c>
      <c r="JM189" s="593">
        <v>242.74</v>
      </c>
      <c r="JN189" s="593">
        <v>311.77999999999997</v>
      </c>
      <c r="JO189" s="593">
        <v>311.77999999999997</v>
      </c>
      <c r="JP189" s="593">
        <v>311.77999999999997</v>
      </c>
      <c r="JQ189" s="593">
        <v>311.77999999999997</v>
      </c>
      <c r="JT189" s="593">
        <v>30.64</v>
      </c>
      <c r="JU189" s="593">
        <v>30.64</v>
      </c>
      <c r="JV189" s="593">
        <v>30.64</v>
      </c>
      <c r="JW189" s="593">
        <v>30.64</v>
      </c>
      <c r="JX189" s="593">
        <v>30.64</v>
      </c>
      <c r="JY189" s="593">
        <v>30.64</v>
      </c>
      <c r="KF189" s="593">
        <v>13.64</v>
      </c>
      <c r="KG189" s="593">
        <v>13.64</v>
      </c>
      <c r="KH189" s="593">
        <v>13.07</v>
      </c>
      <c r="KI189" s="593">
        <v>13.07</v>
      </c>
      <c r="KJ189" s="593">
        <v>13.07</v>
      </c>
      <c r="KK189" s="593">
        <v>13.07</v>
      </c>
      <c r="KR189" s="593">
        <v>31.8</v>
      </c>
      <c r="KS189" s="593">
        <v>31.8</v>
      </c>
      <c r="KT189" s="593">
        <v>31.8</v>
      </c>
      <c r="KU189" s="593">
        <v>31.8</v>
      </c>
      <c r="KV189" s="593">
        <v>167.43</v>
      </c>
      <c r="KW189" s="593">
        <v>167.43</v>
      </c>
      <c r="LD189" s="593">
        <v>15.43</v>
      </c>
      <c r="LE189" s="593">
        <v>15.43</v>
      </c>
      <c r="LF189" s="593">
        <v>15.43</v>
      </c>
      <c r="LG189" s="593">
        <v>15.43</v>
      </c>
      <c r="LH189" s="593">
        <v>2.58</v>
      </c>
      <c r="LI189" s="593">
        <v>2.58</v>
      </c>
      <c r="LP189" s="593">
        <v>15.04</v>
      </c>
      <c r="LQ189" s="593">
        <v>15.04</v>
      </c>
      <c r="LR189" s="593">
        <v>15.04</v>
      </c>
      <c r="LS189" s="593">
        <v>15.04</v>
      </c>
      <c r="LT189" s="593">
        <v>12.3</v>
      </c>
      <c r="LU189" s="593">
        <v>12.3</v>
      </c>
      <c r="MB189" s="593">
        <v>14.64</v>
      </c>
      <c r="MC189" s="593">
        <v>14.81</v>
      </c>
      <c r="MD189" s="593">
        <v>11.81</v>
      </c>
      <c r="ME189" s="593">
        <v>11.81</v>
      </c>
      <c r="MF189" s="593">
        <v>11.8</v>
      </c>
      <c r="MG189" s="593">
        <v>11.8</v>
      </c>
      <c r="MH189" s="593">
        <v>12.4</v>
      </c>
      <c r="MI189" s="593">
        <v>12.4</v>
      </c>
      <c r="MJ189" s="593">
        <v>11.77</v>
      </c>
      <c r="MK189" s="593">
        <v>11.77</v>
      </c>
      <c r="ML189" s="593">
        <v>12.11</v>
      </c>
      <c r="MM189" s="593">
        <v>11.98</v>
      </c>
      <c r="MN189" s="593">
        <v>34.57</v>
      </c>
      <c r="MO189" s="593">
        <v>34.57</v>
      </c>
      <c r="MP189" s="593">
        <v>29.16</v>
      </c>
      <c r="MQ189" s="593">
        <v>29.16</v>
      </c>
      <c r="MR189" s="593">
        <v>30.47</v>
      </c>
      <c r="MS189" s="593">
        <v>30.47</v>
      </c>
      <c r="MT189" s="593">
        <v>192.54</v>
      </c>
      <c r="MU189" s="593">
        <v>192.54</v>
      </c>
      <c r="MV189" s="593">
        <v>192.54</v>
      </c>
      <c r="MW189" s="593">
        <v>192.54</v>
      </c>
      <c r="MX189" s="593">
        <v>192.54</v>
      </c>
      <c r="MY189" s="593">
        <v>192.54</v>
      </c>
      <c r="MZ189" s="593">
        <v>56.07</v>
      </c>
      <c r="NA189" s="593">
        <v>56.07</v>
      </c>
      <c r="NB189" s="593">
        <v>243.2</v>
      </c>
      <c r="NC189" s="593">
        <v>243.2</v>
      </c>
      <c r="ND189" s="593">
        <v>237.91</v>
      </c>
      <c r="NE189" s="593">
        <v>237.91</v>
      </c>
      <c r="NF189" s="604">
        <f t="shared" si="17"/>
        <v>240.55500000000001</v>
      </c>
      <c r="NG189" s="604">
        <f t="shared" si="17"/>
        <v>240.55500000000001</v>
      </c>
      <c r="NH189" s="593">
        <v>241.32</v>
      </c>
      <c r="NI189" s="593">
        <v>241.32</v>
      </c>
      <c r="NL189" s="593">
        <v>48.22</v>
      </c>
      <c r="NM189" s="593">
        <v>48.22</v>
      </c>
      <c r="NN189" s="593">
        <v>204.86</v>
      </c>
      <c r="NO189" s="593">
        <v>204.86</v>
      </c>
      <c r="NP189" s="593">
        <v>204.86</v>
      </c>
      <c r="NQ189" s="593">
        <v>206.38</v>
      </c>
      <c r="NR189" s="593">
        <v>204.4</v>
      </c>
      <c r="NS189" s="593">
        <v>204.4</v>
      </c>
      <c r="NT189" s="593">
        <v>205.15</v>
      </c>
      <c r="NU189" s="593">
        <v>205.15</v>
      </c>
      <c r="NX189" s="593">
        <v>108.91</v>
      </c>
      <c r="NY189" s="593">
        <v>108.91</v>
      </c>
      <c r="NZ189" s="593">
        <v>218.21</v>
      </c>
      <c r="OA189" s="593">
        <v>218.21</v>
      </c>
      <c r="OB189" s="593">
        <v>218.21</v>
      </c>
      <c r="OC189" s="593">
        <v>218.21</v>
      </c>
      <c r="OD189" s="593">
        <v>218.65</v>
      </c>
      <c r="OE189" s="593">
        <v>218.65</v>
      </c>
      <c r="OJ189" s="593">
        <v>76.959999999999994</v>
      </c>
      <c r="OK189" s="593">
        <v>76.959999999999994</v>
      </c>
      <c r="OL189" s="593">
        <v>173.14</v>
      </c>
      <c r="OM189" s="593">
        <v>173.14</v>
      </c>
      <c r="ON189" s="593">
        <v>173.14</v>
      </c>
      <c r="OO189" s="593">
        <v>173.14</v>
      </c>
      <c r="OP189" s="593">
        <v>187.83</v>
      </c>
      <c r="OQ189" s="593">
        <v>187.83</v>
      </c>
      <c r="OR189" s="593">
        <v>213.41</v>
      </c>
      <c r="OS189" s="593">
        <v>213.41</v>
      </c>
      <c r="OV189" s="593">
        <v>36.159999999999997</v>
      </c>
      <c r="OW189" s="593">
        <v>36.159999999999997</v>
      </c>
      <c r="OX189" s="593">
        <v>30.85</v>
      </c>
      <c r="OY189" s="593">
        <v>30.85</v>
      </c>
      <c r="OZ189" s="593">
        <v>30.26</v>
      </c>
      <c r="PA189" s="593">
        <v>30.26</v>
      </c>
      <c r="PB189" s="593">
        <v>29.75</v>
      </c>
      <c r="PC189" s="593">
        <v>29.75</v>
      </c>
      <c r="PD189" s="593">
        <v>191.25</v>
      </c>
      <c r="PE189" s="593">
        <v>191.25</v>
      </c>
      <c r="PH189" s="593">
        <v>41.21</v>
      </c>
      <c r="PI189" s="593">
        <v>41.21</v>
      </c>
      <c r="PJ189" s="593">
        <v>35.74</v>
      </c>
      <c r="PK189" s="593">
        <v>35.74</v>
      </c>
      <c r="PL189" s="593">
        <v>35.74</v>
      </c>
      <c r="PM189" s="593">
        <v>34.46</v>
      </c>
      <c r="PN189" s="593">
        <v>34.46</v>
      </c>
      <c r="PO189" s="593">
        <v>34.72</v>
      </c>
      <c r="PP189" s="593">
        <v>203.03</v>
      </c>
      <c r="PQ189" s="593">
        <v>203.03</v>
      </c>
      <c r="PT189" s="593">
        <v>28.85</v>
      </c>
      <c r="PU189" s="593">
        <v>28.85</v>
      </c>
      <c r="PV189" s="593">
        <v>22.24</v>
      </c>
      <c r="PW189" s="593">
        <v>22.24</v>
      </c>
      <c r="PX189" s="593">
        <v>22.95</v>
      </c>
      <c r="PY189" s="593">
        <v>22.95</v>
      </c>
      <c r="PZ189" s="593">
        <v>22.95</v>
      </c>
      <c r="QA189" s="593">
        <v>22.95</v>
      </c>
      <c r="QB189" s="593">
        <v>22.95</v>
      </c>
      <c r="QC189" s="593">
        <v>22.95</v>
      </c>
      <c r="QD189" s="593">
        <v>23.02</v>
      </c>
      <c r="QE189" s="593">
        <v>23.21</v>
      </c>
      <c r="QF189" s="593">
        <v>8.32</v>
      </c>
      <c r="QG189" s="593">
        <v>8.32</v>
      </c>
      <c r="QH189" s="593">
        <v>6.33</v>
      </c>
      <c r="QI189" s="593">
        <v>6.33</v>
      </c>
      <c r="QJ189" s="593">
        <v>6.52</v>
      </c>
      <c r="QK189" s="593">
        <v>6.52</v>
      </c>
      <c r="QL189" s="593">
        <v>6.52</v>
      </c>
      <c r="QM189" s="593">
        <v>6.52</v>
      </c>
      <c r="QN189" s="593">
        <v>6.52</v>
      </c>
      <c r="QO189" s="593">
        <v>6.52</v>
      </c>
      <c r="QP189" s="593">
        <v>6.57</v>
      </c>
      <c r="QQ189" s="593">
        <v>6.57</v>
      </c>
      <c r="QR189" s="593">
        <v>9.7899999999999991</v>
      </c>
      <c r="QS189" s="593">
        <v>9.7899999999999991</v>
      </c>
      <c r="QT189" s="593">
        <v>7.44</v>
      </c>
      <c r="QU189" s="593">
        <v>7.44</v>
      </c>
      <c r="QV189" s="593">
        <v>7.66</v>
      </c>
      <c r="QW189" s="593">
        <v>7.66</v>
      </c>
      <c r="QX189" s="593">
        <v>7.66</v>
      </c>
      <c r="QY189" s="593">
        <v>7.66</v>
      </c>
      <c r="QZ189" s="593">
        <v>7.66</v>
      </c>
      <c r="RA189" s="593">
        <v>7.66</v>
      </c>
      <c r="RB189" s="593">
        <v>7.72</v>
      </c>
      <c r="RC189" s="593">
        <v>7.72</v>
      </c>
      <c r="RD189" s="593">
        <v>15.29</v>
      </c>
      <c r="RE189" s="593">
        <v>15.29</v>
      </c>
      <c r="RF189" s="593">
        <v>11.61</v>
      </c>
      <c r="RG189" s="593">
        <v>11.61</v>
      </c>
      <c r="RH189" s="593">
        <v>11.95</v>
      </c>
      <c r="RI189" s="593">
        <v>11.95</v>
      </c>
      <c r="RJ189" s="593">
        <v>11.95</v>
      </c>
      <c r="RK189" s="593">
        <v>11.95</v>
      </c>
      <c r="RL189" s="593">
        <v>11.95</v>
      </c>
      <c r="RM189" s="593">
        <v>11.95</v>
      </c>
      <c r="RN189" s="593">
        <v>12.05</v>
      </c>
      <c r="RO189" s="593">
        <v>12.16</v>
      </c>
      <c r="RP189" s="593">
        <v>40.33</v>
      </c>
      <c r="RQ189" s="593">
        <v>40.33</v>
      </c>
      <c r="RR189" s="593">
        <v>31.37</v>
      </c>
      <c r="RS189" s="593">
        <v>31.37</v>
      </c>
      <c r="RT189" s="593">
        <v>32.35</v>
      </c>
      <c r="RU189" s="593">
        <v>32.35</v>
      </c>
      <c r="RV189" s="593">
        <v>32.35</v>
      </c>
      <c r="RW189" s="593">
        <v>32.35</v>
      </c>
      <c r="RX189" s="593">
        <v>32.35</v>
      </c>
      <c r="RY189" s="593">
        <v>32.35</v>
      </c>
      <c r="RZ189" s="593">
        <v>32.43</v>
      </c>
      <c r="SA189" s="593">
        <v>32.43</v>
      </c>
      <c r="SB189" s="593">
        <v>21.34</v>
      </c>
      <c r="SC189" s="593">
        <v>21.34</v>
      </c>
      <c r="SD189" s="593">
        <v>16.36</v>
      </c>
      <c r="SE189" s="593">
        <v>16.36</v>
      </c>
      <c r="SF189" s="593">
        <v>16.87</v>
      </c>
      <c r="SG189" s="593">
        <v>16.87</v>
      </c>
      <c r="SH189" s="593">
        <v>16.87</v>
      </c>
      <c r="SI189" s="593">
        <v>16.87</v>
      </c>
      <c r="SJ189" s="593">
        <v>16.87</v>
      </c>
      <c r="SK189" s="593">
        <v>16.87</v>
      </c>
      <c r="SL189" s="593">
        <v>16.96</v>
      </c>
      <c r="SM189" s="593">
        <v>16.96</v>
      </c>
      <c r="SN189" s="593">
        <v>17.850000000000001</v>
      </c>
      <c r="SO189" s="593">
        <v>17.850000000000001</v>
      </c>
      <c r="SZ189" s="593">
        <v>19.53</v>
      </c>
      <c r="TA189" s="593">
        <v>19.53</v>
      </c>
      <c r="TX189" s="593">
        <v>12.45</v>
      </c>
      <c r="TY189" s="600">
        <v>12.45</v>
      </c>
    </row>
    <row r="190" spans="1:545" s="593" customFormat="1" x14ac:dyDescent="0.15">
      <c r="A190" s="602">
        <v>74</v>
      </c>
      <c r="B190" s="603">
        <v>45.66</v>
      </c>
      <c r="C190" s="603">
        <v>45.66</v>
      </c>
      <c r="D190" s="603">
        <v>45.79</v>
      </c>
      <c r="E190" s="603">
        <v>45.79</v>
      </c>
      <c r="F190" s="603">
        <v>176.98</v>
      </c>
      <c r="G190" s="603">
        <v>176.98</v>
      </c>
      <c r="H190" s="603">
        <v>167.58</v>
      </c>
      <c r="I190" s="603">
        <v>167.58</v>
      </c>
      <c r="J190" s="603">
        <v>172.52</v>
      </c>
      <c r="K190" s="603">
        <v>172.52</v>
      </c>
      <c r="L190" s="603"/>
      <c r="M190" s="603"/>
      <c r="N190" s="603"/>
      <c r="O190" s="603"/>
      <c r="P190" s="603"/>
      <c r="Q190" s="603"/>
      <c r="R190" s="603"/>
      <c r="S190" s="603"/>
      <c r="T190" s="603"/>
      <c r="U190" s="603"/>
      <c r="V190" s="603"/>
      <c r="W190" s="603"/>
      <c r="X190" s="603"/>
      <c r="Y190" s="603"/>
      <c r="Z190" s="603">
        <v>9.16</v>
      </c>
      <c r="AA190" s="603"/>
      <c r="AB190" s="603"/>
      <c r="AC190" s="603"/>
      <c r="AD190" s="603"/>
      <c r="AE190" s="603"/>
      <c r="AF190" s="603"/>
      <c r="AG190" s="603"/>
      <c r="AH190" s="603"/>
      <c r="AI190" s="603"/>
      <c r="AJ190" s="603"/>
      <c r="AK190" s="603"/>
      <c r="AL190" s="603">
        <v>21.26</v>
      </c>
      <c r="AM190" s="603">
        <v>21.26</v>
      </c>
      <c r="AN190" s="603"/>
      <c r="AO190" s="603"/>
      <c r="AP190" s="603"/>
      <c r="AQ190" s="603"/>
      <c r="AR190" s="603"/>
      <c r="AS190" s="603"/>
      <c r="AT190" s="603"/>
      <c r="AU190" s="603"/>
      <c r="AV190" s="603"/>
      <c r="AW190" s="603"/>
      <c r="AX190" s="603">
        <v>24.18</v>
      </c>
      <c r="AY190" s="603">
        <v>24.18</v>
      </c>
      <c r="AZ190" s="603"/>
      <c r="BA190" s="603"/>
      <c r="BB190" s="603"/>
      <c r="BC190" s="603"/>
      <c r="BD190" s="603"/>
      <c r="BE190" s="603"/>
      <c r="BF190" s="603"/>
      <c r="BG190" s="603"/>
      <c r="BH190" s="603"/>
      <c r="BI190" s="603"/>
      <c r="BJ190" s="603">
        <v>12.99</v>
      </c>
      <c r="BK190" s="603"/>
      <c r="BL190" s="603"/>
      <c r="BM190" s="603"/>
      <c r="BN190" s="603"/>
      <c r="BO190" s="603"/>
      <c r="BP190" s="603"/>
      <c r="BQ190" s="603"/>
      <c r="BR190" s="603"/>
      <c r="BS190" s="603"/>
      <c r="BT190" s="603"/>
      <c r="BU190" s="603"/>
      <c r="BV190" s="603">
        <v>3.65</v>
      </c>
      <c r="BW190" s="603"/>
      <c r="BX190" s="603"/>
      <c r="BY190" s="603"/>
      <c r="BZ190" s="603"/>
      <c r="CA190" s="603"/>
      <c r="CB190" s="603"/>
      <c r="CC190" s="603"/>
      <c r="CD190" s="603"/>
      <c r="CE190" s="603"/>
      <c r="CF190" s="603"/>
      <c r="CG190" s="603"/>
      <c r="CH190" s="603">
        <v>11.61</v>
      </c>
      <c r="CI190" s="603">
        <v>11.61</v>
      </c>
      <c r="CJ190" s="603"/>
      <c r="CK190" s="603"/>
      <c r="CL190" s="603"/>
      <c r="CM190" s="603"/>
      <c r="CN190" s="603"/>
      <c r="CO190" s="603"/>
      <c r="CP190" s="603"/>
      <c r="CQ190" s="603"/>
      <c r="CR190" s="603"/>
      <c r="CS190" s="603"/>
      <c r="CT190" s="603"/>
      <c r="CU190" s="603"/>
      <c r="CV190" s="603"/>
      <c r="CW190" s="603"/>
      <c r="CX190" s="603"/>
      <c r="CY190" s="603"/>
      <c r="CZ190" s="603"/>
      <c r="DA190" s="603"/>
      <c r="DB190" s="603"/>
      <c r="DC190" s="603"/>
      <c r="DD190" s="603"/>
      <c r="DE190" s="603"/>
      <c r="DF190" s="603">
        <v>142.99</v>
      </c>
      <c r="DG190" s="603">
        <v>142.99</v>
      </c>
      <c r="DH190" s="603">
        <v>142.56</v>
      </c>
      <c r="DI190" s="603">
        <v>142.99</v>
      </c>
      <c r="DJ190" s="603">
        <v>263.66999999999996</v>
      </c>
      <c r="DK190" s="603">
        <v>263.23</v>
      </c>
      <c r="DL190" s="603">
        <v>254.09</v>
      </c>
      <c r="DM190" s="603">
        <v>254.09</v>
      </c>
      <c r="DN190" s="603">
        <v>263.23</v>
      </c>
      <c r="DO190" s="603">
        <v>263.23</v>
      </c>
      <c r="DP190" s="603">
        <v>254.09</v>
      </c>
      <c r="DQ190" s="603">
        <v>263.23</v>
      </c>
      <c r="DR190" s="603">
        <v>263.23</v>
      </c>
      <c r="DS190" s="603">
        <v>263.23</v>
      </c>
      <c r="DT190" s="603">
        <v>254.09</v>
      </c>
      <c r="DU190" s="603">
        <v>254.09</v>
      </c>
      <c r="DV190" s="603">
        <v>276.45</v>
      </c>
      <c r="DW190" s="603">
        <v>268.5</v>
      </c>
      <c r="DX190" s="603">
        <v>276.45</v>
      </c>
      <c r="DY190" s="603">
        <v>276.45</v>
      </c>
      <c r="DZ190" s="603">
        <v>268.5</v>
      </c>
      <c r="EA190" s="603">
        <v>268.5</v>
      </c>
      <c r="EB190" s="603">
        <v>268.94</v>
      </c>
      <c r="EC190" s="603">
        <v>268.94</v>
      </c>
      <c r="ED190" s="603">
        <v>75.52</v>
      </c>
      <c r="EE190" s="603">
        <v>72.77</v>
      </c>
      <c r="EF190" s="603">
        <v>72.77</v>
      </c>
      <c r="EG190" s="603">
        <v>72.52</v>
      </c>
      <c r="EH190" s="603">
        <v>72.86</v>
      </c>
      <c r="EI190" s="603">
        <v>72.86</v>
      </c>
      <c r="EJ190" s="603">
        <v>217.22</v>
      </c>
      <c r="EK190" s="603">
        <v>217.22</v>
      </c>
      <c r="EL190" s="603">
        <v>217.22</v>
      </c>
      <c r="EM190" s="603">
        <v>222.11</v>
      </c>
      <c r="EN190" s="603">
        <v>217.46</v>
      </c>
      <c r="EO190" s="603">
        <v>217.46</v>
      </c>
      <c r="EP190" s="603">
        <v>217.59</v>
      </c>
      <c r="EQ190" s="603">
        <v>217.59</v>
      </c>
      <c r="ER190" s="603">
        <v>65.150000000000006</v>
      </c>
      <c r="ES190" s="603">
        <v>65.39</v>
      </c>
      <c r="ET190" s="603">
        <v>65.260000000000005</v>
      </c>
      <c r="EU190" s="603">
        <v>65.260000000000005</v>
      </c>
      <c r="EV190" s="603">
        <v>65.260000000000005</v>
      </c>
      <c r="EW190" s="603">
        <v>65.260000000000005</v>
      </c>
      <c r="EX190" s="603">
        <v>65.260000000000005</v>
      </c>
      <c r="EY190" s="603">
        <v>58.67</v>
      </c>
      <c r="EZ190" s="603">
        <v>181.98</v>
      </c>
      <c r="FA190" s="603">
        <v>181.98</v>
      </c>
      <c r="FB190" s="603">
        <v>181.98</v>
      </c>
      <c r="FC190" s="603">
        <v>181.98</v>
      </c>
      <c r="FD190" s="603">
        <v>36.369999999999997</v>
      </c>
      <c r="FE190" s="603">
        <v>36.369999999999997</v>
      </c>
      <c r="FF190" s="603">
        <v>36.369999999999997</v>
      </c>
      <c r="FG190" s="603">
        <v>36.369999999999997</v>
      </c>
      <c r="FH190" s="603">
        <v>36.369999999999997</v>
      </c>
      <c r="FI190" s="603">
        <v>36.369999999999997</v>
      </c>
      <c r="FJ190" s="603">
        <v>31.82</v>
      </c>
      <c r="FK190" s="603">
        <v>31.82</v>
      </c>
      <c r="FL190" s="593">
        <v>31.82</v>
      </c>
      <c r="FM190" s="593">
        <v>31.82</v>
      </c>
      <c r="FN190" s="593">
        <v>32.299999999999997</v>
      </c>
      <c r="FO190" s="593">
        <v>32.299999999999997</v>
      </c>
      <c r="FP190" s="593">
        <v>45.62</v>
      </c>
      <c r="FQ190" s="593">
        <v>45.62</v>
      </c>
      <c r="FR190" s="593">
        <v>45.62</v>
      </c>
      <c r="FS190" s="593">
        <v>45.62</v>
      </c>
      <c r="FT190" s="593">
        <v>188.73</v>
      </c>
      <c r="FU190" s="593">
        <v>188.73</v>
      </c>
      <c r="FV190" s="593">
        <v>188.73</v>
      </c>
      <c r="FW190" s="593">
        <v>188.73</v>
      </c>
      <c r="FX190" s="593">
        <v>188.73</v>
      </c>
      <c r="FY190" s="593">
        <v>188.73</v>
      </c>
      <c r="FZ190" s="593">
        <v>188.73</v>
      </c>
      <c r="GA190" s="593">
        <v>188.73</v>
      </c>
      <c r="GB190" s="593">
        <v>94.71</v>
      </c>
      <c r="GC190" s="593">
        <v>94.71</v>
      </c>
      <c r="GD190" s="593">
        <v>24.02</v>
      </c>
      <c r="GE190" s="593">
        <v>24.21</v>
      </c>
      <c r="GF190" s="593">
        <v>27.02</v>
      </c>
      <c r="GG190" s="593">
        <v>27.02</v>
      </c>
      <c r="GH190" s="593">
        <v>23.96</v>
      </c>
      <c r="GI190" s="593">
        <v>23.96</v>
      </c>
      <c r="GJ190" s="593">
        <v>23.76</v>
      </c>
      <c r="GK190" s="593">
        <v>23.76</v>
      </c>
      <c r="GL190" s="593">
        <v>23.76</v>
      </c>
      <c r="GM190" s="593">
        <v>23.76</v>
      </c>
      <c r="GN190" s="593">
        <v>9.3699999999999992</v>
      </c>
      <c r="GO190" s="593">
        <v>9.3699999999999992</v>
      </c>
      <c r="GP190" s="593">
        <v>8.0500000000000007</v>
      </c>
      <c r="GQ190" s="593">
        <v>7.83</v>
      </c>
      <c r="GZ190" s="593">
        <v>55.17</v>
      </c>
      <c r="HA190" s="593">
        <v>55.17</v>
      </c>
      <c r="HB190" s="593">
        <v>172.8</v>
      </c>
      <c r="HC190" s="593">
        <v>172.8</v>
      </c>
      <c r="HD190" s="593">
        <v>172.8</v>
      </c>
      <c r="HE190" s="593">
        <v>172.8</v>
      </c>
      <c r="HF190" s="593">
        <v>222.84</v>
      </c>
      <c r="HG190" s="593">
        <v>222.84</v>
      </c>
      <c r="HH190" s="593">
        <v>222.84</v>
      </c>
      <c r="HI190" s="593">
        <v>222.84</v>
      </c>
      <c r="HJ190" s="593">
        <v>222.84</v>
      </c>
      <c r="HK190" s="593">
        <v>222.84</v>
      </c>
      <c r="HL190" s="593">
        <v>278.58999999999997</v>
      </c>
      <c r="HM190" s="593">
        <v>278.58999999999997</v>
      </c>
      <c r="HN190" s="593">
        <v>247.69</v>
      </c>
      <c r="HO190" s="593">
        <v>247.69</v>
      </c>
      <c r="HP190" s="593">
        <v>247.69</v>
      </c>
      <c r="HQ190" s="593">
        <v>247.69</v>
      </c>
      <c r="HR190" s="593">
        <v>252.82</v>
      </c>
      <c r="HS190" s="593">
        <v>252.82</v>
      </c>
      <c r="HT190" s="593">
        <v>252.82</v>
      </c>
      <c r="HU190" s="593">
        <v>252.82</v>
      </c>
      <c r="HX190" s="593">
        <v>50.04</v>
      </c>
      <c r="HY190" s="593">
        <v>50.04</v>
      </c>
      <c r="HZ190" s="593">
        <v>165.21</v>
      </c>
      <c r="IA190" s="593">
        <v>165.21</v>
      </c>
      <c r="IB190" s="593">
        <v>167.65</v>
      </c>
      <c r="IC190" s="593">
        <v>167.65</v>
      </c>
      <c r="ID190" s="593">
        <v>219.34</v>
      </c>
      <c r="IE190" s="593">
        <v>219.34</v>
      </c>
      <c r="IJ190" s="593">
        <v>124.66</v>
      </c>
      <c r="IK190" s="593">
        <v>124.66</v>
      </c>
      <c r="IL190" s="593">
        <v>251.87</v>
      </c>
      <c r="IM190" s="593">
        <v>251.87</v>
      </c>
      <c r="IN190" s="593">
        <v>323.44</v>
      </c>
      <c r="IO190" s="593">
        <v>323.44</v>
      </c>
      <c r="IP190" s="593">
        <v>323.44</v>
      </c>
      <c r="IQ190" s="593">
        <v>323.44</v>
      </c>
      <c r="IV190" s="593">
        <v>124.66</v>
      </c>
      <c r="IW190" s="593">
        <v>124.66</v>
      </c>
      <c r="IX190" s="593">
        <v>251.87</v>
      </c>
      <c r="IY190" s="593">
        <v>251.87</v>
      </c>
      <c r="IZ190" s="593">
        <v>323.44</v>
      </c>
      <c r="JA190" s="593">
        <v>323.44</v>
      </c>
      <c r="JB190" s="593">
        <v>323.44</v>
      </c>
      <c r="JC190" s="593">
        <v>323.44</v>
      </c>
      <c r="JH190" s="593">
        <v>116.36</v>
      </c>
      <c r="JI190" s="593">
        <v>116.36</v>
      </c>
      <c r="JJ190" s="593">
        <v>243.53</v>
      </c>
      <c r="JK190" s="593">
        <v>243.53</v>
      </c>
      <c r="JL190" s="593">
        <v>243.53</v>
      </c>
      <c r="JM190" s="593">
        <v>243.53</v>
      </c>
      <c r="JN190" s="593">
        <v>313.06</v>
      </c>
      <c r="JO190" s="593">
        <v>313.06</v>
      </c>
      <c r="JP190" s="593">
        <v>313.06</v>
      </c>
      <c r="JQ190" s="593">
        <v>313.06</v>
      </c>
      <c r="JT190" s="593">
        <v>30.76</v>
      </c>
      <c r="JU190" s="593">
        <v>30.76</v>
      </c>
      <c r="JV190" s="593">
        <v>30.76</v>
      </c>
      <c r="JW190" s="593">
        <v>30.76</v>
      </c>
      <c r="JX190" s="593">
        <v>30.76</v>
      </c>
      <c r="JY190" s="593">
        <v>30.76</v>
      </c>
      <c r="KF190" s="593">
        <v>13.68</v>
      </c>
      <c r="KG190" s="593">
        <v>13.68</v>
      </c>
      <c r="KH190" s="593">
        <v>13.14</v>
      </c>
      <c r="KI190" s="593">
        <v>13.14</v>
      </c>
      <c r="KJ190" s="593">
        <v>13.14</v>
      </c>
      <c r="KK190" s="593">
        <v>13.14</v>
      </c>
      <c r="KR190" s="593">
        <v>31.89</v>
      </c>
      <c r="KS190" s="593">
        <v>31.89</v>
      </c>
      <c r="KT190" s="593">
        <v>31.89</v>
      </c>
      <c r="KU190" s="593">
        <v>31.89</v>
      </c>
      <c r="KV190" s="593">
        <v>168.3</v>
      </c>
      <c r="KW190" s="593">
        <v>168.3</v>
      </c>
      <c r="LD190" s="593">
        <v>15.48</v>
      </c>
      <c r="LE190" s="593">
        <v>15.48</v>
      </c>
      <c r="LF190" s="593">
        <v>15.48</v>
      </c>
      <c r="LG190" s="593">
        <v>15.48</v>
      </c>
      <c r="LH190" s="593">
        <v>2.59</v>
      </c>
      <c r="LI190" s="593">
        <v>2.59</v>
      </c>
      <c r="LP190" s="593">
        <v>15.09</v>
      </c>
      <c r="LQ190" s="593">
        <v>15.09</v>
      </c>
      <c r="LR190" s="593">
        <v>15.09</v>
      </c>
      <c r="LS190" s="593">
        <v>15.09</v>
      </c>
      <c r="LT190" s="593">
        <v>12.37</v>
      </c>
      <c r="LU190" s="593">
        <v>12.37</v>
      </c>
      <c r="MB190" s="593">
        <v>14.69</v>
      </c>
      <c r="MC190" s="593">
        <v>14.86</v>
      </c>
      <c r="MD190" s="593">
        <v>11.87</v>
      </c>
      <c r="ME190" s="593">
        <v>11.87</v>
      </c>
      <c r="MF190" s="593">
        <v>11.87</v>
      </c>
      <c r="MG190" s="593">
        <v>11.87</v>
      </c>
      <c r="MH190" s="593">
        <v>12.47</v>
      </c>
      <c r="MI190" s="593">
        <v>12.47</v>
      </c>
      <c r="MJ190" s="593">
        <v>11.84</v>
      </c>
      <c r="MK190" s="593">
        <v>11.84</v>
      </c>
      <c r="ML190" s="593">
        <v>12.18</v>
      </c>
      <c r="MM190" s="593">
        <v>12.05</v>
      </c>
      <c r="MN190" s="593">
        <v>34.69</v>
      </c>
      <c r="MO190" s="593">
        <v>34.69</v>
      </c>
      <c r="MP190" s="593">
        <v>29.31</v>
      </c>
      <c r="MQ190" s="593">
        <v>29.31</v>
      </c>
      <c r="MR190" s="593">
        <v>30.61</v>
      </c>
      <c r="MS190" s="593">
        <v>30.61</v>
      </c>
      <c r="MT190" s="593">
        <v>193.52</v>
      </c>
      <c r="MU190" s="593">
        <v>193.52</v>
      </c>
      <c r="MV190" s="593">
        <v>193.52</v>
      </c>
      <c r="MW190" s="593">
        <v>193.52</v>
      </c>
      <c r="MX190" s="593">
        <v>193.52</v>
      </c>
      <c r="MY190" s="593">
        <v>193.52</v>
      </c>
      <c r="MZ190" s="593">
        <v>56.27</v>
      </c>
      <c r="NA190" s="593">
        <v>56.27</v>
      </c>
      <c r="NB190" s="593">
        <v>244.39</v>
      </c>
      <c r="NC190" s="593">
        <v>244.39</v>
      </c>
      <c r="ND190" s="593">
        <v>239.08</v>
      </c>
      <c r="NE190" s="593">
        <v>239.08</v>
      </c>
      <c r="NF190" s="604">
        <f t="shared" si="17"/>
        <v>241.73500000000001</v>
      </c>
      <c r="NG190" s="604">
        <f t="shared" si="17"/>
        <v>241.73500000000001</v>
      </c>
      <c r="NH190" s="593">
        <v>242.46</v>
      </c>
      <c r="NI190" s="593">
        <v>242.46</v>
      </c>
      <c r="NL190" s="593">
        <v>48.38</v>
      </c>
      <c r="NM190" s="593">
        <v>48.38</v>
      </c>
      <c r="NN190" s="593">
        <v>205.88</v>
      </c>
      <c r="NO190" s="593">
        <v>205.88</v>
      </c>
      <c r="NP190" s="593">
        <v>205.88</v>
      </c>
      <c r="NQ190" s="593">
        <v>207.36</v>
      </c>
      <c r="NR190" s="593">
        <v>205.42</v>
      </c>
      <c r="NS190" s="593">
        <v>205.42</v>
      </c>
      <c r="NT190" s="593">
        <v>206.16</v>
      </c>
      <c r="NU190" s="593">
        <v>206.16</v>
      </c>
      <c r="NX190" s="593">
        <v>109.3</v>
      </c>
      <c r="NY190" s="593">
        <v>109.3</v>
      </c>
      <c r="NZ190" s="593">
        <v>219.1</v>
      </c>
      <c r="OA190" s="593">
        <v>219.1</v>
      </c>
      <c r="OB190" s="593">
        <v>219.1</v>
      </c>
      <c r="OC190" s="593">
        <v>219.1</v>
      </c>
      <c r="OD190" s="593">
        <v>219.53</v>
      </c>
      <c r="OE190" s="593">
        <v>219.53</v>
      </c>
      <c r="OJ190" s="593">
        <v>77.23</v>
      </c>
      <c r="OK190" s="593">
        <v>77.23</v>
      </c>
      <c r="OL190" s="593">
        <v>173.69</v>
      </c>
      <c r="OM190" s="593">
        <v>173.69</v>
      </c>
      <c r="ON190" s="593">
        <v>173.69</v>
      </c>
      <c r="OO190" s="593">
        <v>173.69</v>
      </c>
      <c r="OP190" s="593">
        <v>189.03</v>
      </c>
      <c r="OQ190" s="593">
        <v>189.03</v>
      </c>
      <c r="OR190" s="593">
        <v>214.41</v>
      </c>
      <c r="OS190" s="593">
        <v>214.41</v>
      </c>
      <c r="OV190" s="593">
        <v>36.29</v>
      </c>
      <c r="OW190" s="593">
        <v>36.29</v>
      </c>
      <c r="OX190" s="593">
        <v>31.01</v>
      </c>
      <c r="OY190" s="593">
        <v>31.01</v>
      </c>
      <c r="OZ190" s="593">
        <v>30.42</v>
      </c>
      <c r="PA190" s="593">
        <v>30.42</v>
      </c>
      <c r="PB190" s="593">
        <v>29.91</v>
      </c>
      <c r="PC190" s="593">
        <v>29.91</v>
      </c>
      <c r="PD190" s="593">
        <v>192.21</v>
      </c>
      <c r="PE190" s="593">
        <v>192.21</v>
      </c>
      <c r="PH190" s="593">
        <v>41.35</v>
      </c>
      <c r="PI190" s="593">
        <v>41.35</v>
      </c>
      <c r="PJ190" s="593">
        <v>35.93</v>
      </c>
      <c r="PK190" s="593">
        <v>35.93</v>
      </c>
      <c r="PL190" s="593">
        <v>35.93</v>
      </c>
      <c r="PM190" s="593">
        <v>34.64</v>
      </c>
      <c r="PN190" s="593">
        <v>34.64</v>
      </c>
      <c r="PO190" s="593">
        <v>34.9</v>
      </c>
      <c r="PP190" s="593">
        <v>204.04</v>
      </c>
      <c r="PQ190" s="593">
        <v>204.04</v>
      </c>
      <c r="PT190" s="593">
        <v>28.95</v>
      </c>
      <c r="PU190" s="593">
        <v>28.95</v>
      </c>
      <c r="PV190" s="593">
        <v>22.39</v>
      </c>
      <c r="PW190" s="593">
        <v>22.39</v>
      </c>
      <c r="PX190" s="593">
        <v>23.04</v>
      </c>
      <c r="PY190" s="593">
        <v>23.04</v>
      </c>
      <c r="PZ190" s="593">
        <v>23.04</v>
      </c>
      <c r="QA190" s="593">
        <v>23.04</v>
      </c>
      <c r="QB190" s="593">
        <v>23.04</v>
      </c>
      <c r="QC190" s="593">
        <v>23.04</v>
      </c>
      <c r="QD190" s="593">
        <v>23.17</v>
      </c>
      <c r="QE190" s="593">
        <v>23.35</v>
      </c>
      <c r="QF190" s="593">
        <v>8.35</v>
      </c>
      <c r="QG190" s="593">
        <v>8.35</v>
      </c>
      <c r="QH190" s="593">
        <v>6.37</v>
      </c>
      <c r="QI190" s="593">
        <v>6.37</v>
      </c>
      <c r="QJ190" s="593">
        <v>6.55</v>
      </c>
      <c r="QK190" s="593">
        <v>6.55</v>
      </c>
      <c r="QL190" s="593">
        <v>6.55</v>
      </c>
      <c r="QM190" s="593">
        <v>6.55</v>
      </c>
      <c r="QN190" s="593">
        <v>6.55</v>
      </c>
      <c r="QO190" s="593">
        <v>6.55</v>
      </c>
      <c r="QP190" s="593">
        <v>6.61</v>
      </c>
      <c r="QQ190" s="593">
        <v>6.61</v>
      </c>
      <c r="QR190" s="593">
        <v>9.82</v>
      </c>
      <c r="QS190" s="593">
        <v>9.82</v>
      </c>
      <c r="QT190" s="593">
        <v>7.48</v>
      </c>
      <c r="QU190" s="593">
        <v>7.48</v>
      </c>
      <c r="QV190" s="593">
        <v>7.71</v>
      </c>
      <c r="QW190" s="593">
        <v>7.71</v>
      </c>
      <c r="QX190" s="593">
        <v>7.71</v>
      </c>
      <c r="QY190" s="593">
        <v>7.71</v>
      </c>
      <c r="QZ190" s="593">
        <v>7.71</v>
      </c>
      <c r="RA190" s="593">
        <v>7.71</v>
      </c>
      <c r="RB190" s="593">
        <v>7.77</v>
      </c>
      <c r="RC190" s="593">
        <v>7.77</v>
      </c>
      <c r="RD190" s="593">
        <v>15.32</v>
      </c>
      <c r="RE190" s="593">
        <v>15.32</v>
      </c>
      <c r="RF190" s="593">
        <v>11.65</v>
      </c>
      <c r="RG190" s="593">
        <v>11.65</v>
      </c>
      <c r="RH190" s="593">
        <v>12</v>
      </c>
      <c r="RI190" s="593">
        <v>12</v>
      </c>
      <c r="RJ190" s="593">
        <v>12</v>
      </c>
      <c r="RK190" s="593">
        <v>12</v>
      </c>
      <c r="RL190" s="593">
        <v>12</v>
      </c>
      <c r="RM190" s="593">
        <v>12</v>
      </c>
      <c r="RN190" s="593">
        <v>12.1</v>
      </c>
      <c r="RO190" s="593">
        <v>12.2</v>
      </c>
      <c r="RP190" s="593">
        <v>40.44</v>
      </c>
      <c r="RQ190" s="593">
        <v>40.44</v>
      </c>
      <c r="RR190" s="593">
        <v>31.52</v>
      </c>
      <c r="RS190" s="593">
        <v>31.52</v>
      </c>
      <c r="RT190" s="593">
        <v>32.49</v>
      </c>
      <c r="RU190" s="593">
        <v>32.49</v>
      </c>
      <c r="RV190" s="593">
        <v>32.49</v>
      </c>
      <c r="RW190" s="593">
        <v>32.49</v>
      </c>
      <c r="RX190" s="593">
        <v>32.49</v>
      </c>
      <c r="RY190" s="593">
        <v>32.49</v>
      </c>
      <c r="RZ190" s="593">
        <v>32.58</v>
      </c>
      <c r="SA190" s="593">
        <v>32.58</v>
      </c>
      <c r="SB190" s="593">
        <v>21.41</v>
      </c>
      <c r="SC190" s="593">
        <v>21.41</v>
      </c>
      <c r="SD190" s="593">
        <v>16.47</v>
      </c>
      <c r="SE190" s="593">
        <v>16.47</v>
      </c>
      <c r="SF190" s="593">
        <v>16.95</v>
      </c>
      <c r="SG190" s="593">
        <v>16.95</v>
      </c>
      <c r="SH190" s="593">
        <v>16.95</v>
      </c>
      <c r="SI190" s="593">
        <v>16.95</v>
      </c>
      <c r="SJ190" s="593">
        <v>16.95</v>
      </c>
      <c r="SK190" s="593">
        <v>16.95</v>
      </c>
      <c r="SL190" s="593">
        <v>17.059999999999999</v>
      </c>
      <c r="SM190" s="593">
        <v>17.059999999999999</v>
      </c>
      <c r="SN190" s="593">
        <v>17.899999999999999</v>
      </c>
      <c r="SO190" s="593">
        <v>17.899999999999999</v>
      </c>
      <c r="SZ190" s="593">
        <v>19.600000000000001</v>
      </c>
      <c r="TA190" s="593">
        <v>19.600000000000001</v>
      </c>
      <c r="TX190" s="593">
        <v>12.49</v>
      </c>
      <c r="TY190" s="600">
        <v>12.49</v>
      </c>
    </row>
    <row r="191" spans="1:545" s="593" customFormat="1" x14ac:dyDescent="0.15">
      <c r="A191" s="602">
        <v>75</v>
      </c>
      <c r="B191" s="603">
        <v>45.83</v>
      </c>
      <c r="C191" s="603">
        <v>45.83</v>
      </c>
      <c r="D191" s="603">
        <v>45.96</v>
      </c>
      <c r="E191" s="603">
        <v>45.96</v>
      </c>
      <c r="F191" s="603">
        <v>177.73</v>
      </c>
      <c r="G191" s="603">
        <v>177.73</v>
      </c>
      <c r="H191" s="603">
        <v>168.44</v>
      </c>
      <c r="I191" s="603">
        <v>168.44</v>
      </c>
      <c r="J191" s="603">
        <v>173.27</v>
      </c>
      <c r="K191" s="603">
        <v>173.27</v>
      </c>
      <c r="L191" s="603"/>
      <c r="M191" s="603"/>
      <c r="N191" s="603"/>
      <c r="O191" s="603"/>
      <c r="P191" s="603"/>
      <c r="Q191" s="603"/>
      <c r="R191" s="603"/>
      <c r="S191" s="603"/>
      <c r="T191" s="603"/>
      <c r="U191" s="603"/>
      <c r="V191" s="603"/>
      <c r="W191" s="603"/>
      <c r="X191" s="603"/>
      <c r="Y191" s="603"/>
      <c r="Z191" s="603">
        <v>9.17</v>
      </c>
      <c r="AA191" s="603"/>
      <c r="AB191" s="603"/>
      <c r="AC191" s="603"/>
      <c r="AD191" s="603"/>
      <c r="AE191" s="603"/>
      <c r="AF191" s="603"/>
      <c r="AG191" s="603"/>
      <c r="AH191" s="603"/>
      <c r="AI191" s="603"/>
      <c r="AJ191" s="603"/>
      <c r="AK191" s="603"/>
      <c r="AL191" s="603">
        <v>21.35</v>
      </c>
      <c r="AM191" s="603">
        <v>21.35</v>
      </c>
      <c r="AN191" s="603"/>
      <c r="AO191" s="603"/>
      <c r="AP191" s="603"/>
      <c r="AQ191" s="603"/>
      <c r="AR191" s="603"/>
      <c r="AS191" s="603"/>
      <c r="AT191" s="603"/>
      <c r="AU191" s="603"/>
      <c r="AV191" s="603"/>
      <c r="AW191" s="603"/>
      <c r="AX191" s="603">
        <v>24.29</v>
      </c>
      <c r="AY191" s="603">
        <v>24.29</v>
      </c>
      <c r="AZ191" s="603"/>
      <c r="BA191" s="603"/>
      <c r="BB191" s="603"/>
      <c r="BC191" s="603"/>
      <c r="BD191" s="603"/>
      <c r="BE191" s="603"/>
      <c r="BF191" s="603"/>
      <c r="BG191" s="603"/>
      <c r="BH191" s="603"/>
      <c r="BI191" s="603"/>
      <c r="BJ191" s="603">
        <v>13.07</v>
      </c>
      <c r="BK191" s="603"/>
      <c r="BL191" s="603"/>
      <c r="BM191" s="603"/>
      <c r="BN191" s="603"/>
      <c r="BO191" s="603"/>
      <c r="BP191" s="603"/>
      <c r="BQ191" s="603"/>
      <c r="BR191" s="603"/>
      <c r="BS191" s="603"/>
      <c r="BT191" s="603"/>
      <c r="BU191" s="603"/>
      <c r="BV191" s="603">
        <v>3.66</v>
      </c>
      <c r="BW191" s="603"/>
      <c r="BX191" s="603"/>
      <c r="BY191" s="603"/>
      <c r="BZ191" s="603"/>
      <c r="CA191" s="603"/>
      <c r="CB191" s="603"/>
      <c r="CC191" s="603"/>
      <c r="CD191" s="603"/>
      <c r="CE191" s="603"/>
      <c r="CF191" s="603"/>
      <c r="CG191" s="603"/>
      <c r="CH191" s="603">
        <v>11.66</v>
      </c>
      <c r="CI191" s="603">
        <v>11.66</v>
      </c>
      <c r="CJ191" s="603"/>
      <c r="CK191" s="603"/>
      <c r="CL191" s="603"/>
      <c r="CM191" s="603"/>
      <c r="CN191" s="603"/>
      <c r="CO191" s="603"/>
      <c r="CP191" s="603"/>
      <c r="CQ191" s="603"/>
      <c r="CR191" s="603"/>
      <c r="CS191" s="603"/>
      <c r="CT191" s="603"/>
      <c r="CU191" s="603"/>
      <c r="CV191" s="603"/>
      <c r="CW191" s="603"/>
      <c r="CX191" s="603"/>
      <c r="CY191" s="603"/>
      <c r="CZ191" s="603"/>
      <c r="DA191" s="603"/>
      <c r="DB191" s="603"/>
      <c r="DC191" s="603"/>
      <c r="DD191" s="603"/>
      <c r="DE191" s="603"/>
      <c r="DF191" s="603">
        <v>143.47</v>
      </c>
      <c r="DG191" s="603">
        <v>143.47</v>
      </c>
      <c r="DH191" s="603">
        <v>143.03</v>
      </c>
      <c r="DI191" s="603">
        <v>143.47</v>
      </c>
      <c r="DJ191" s="603">
        <v>264.92999999999995</v>
      </c>
      <c r="DK191" s="603">
        <v>264.5</v>
      </c>
      <c r="DL191" s="603">
        <v>255.32</v>
      </c>
      <c r="DM191" s="603">
        <v>255.32</v>
      </c>
      <c r="DN191" s="603">
        <v>264.5</v>
      </c>
      <c r="DO191" s="603">
        <v>264.5</v>
      </c>
      <c r="DP191" s="603">
        <v>255.32</v>
      </c>
      <c r="DQ191" s="603">
        <v>264.5</v>
      </c>
      <c r="DR191" s="603">
        <v>264.5</v>
      </c>
      <c r="DS191" s="603">
        <v>264.5</v>
      </c>
      <c r="DT191" s="603">
        <v>255.32</v>
      </c>
      <c r="DU191" s="603">
        <v>255.32</v>
      </c>
      <c r="DV191" s="603">
        <v>277.58999999999997</v>
      </c>
      <c r="DW191" s="603">
        <v>269.61</v>
      </c>
      <c r="DX191" s="603">
        <v>277.58999999999997</v>
      </c>
      <c r="DY191" s="603">
        <v>277.58999999999997</v>
      </c>
      <c r="DZ191" s="603">
        <v>269.61</v>
      </c>
      <c r="EA191" s="603">
        <v>269.61</v>
      </c>
      <c r="EB191" s="603">
        <v>270.05</v>
      </c>
      <c r="EC191" s="603">
        <v>270.05</v>
      </c>
      <c r="ED191" s="603">
        <v>75.77</v>
      </c>
      <c r="EE191" s="603">
        <v>73.02</v>
      </c>
      <c r="EF191" s="603">
        <v>73.02</v>
      </c>
      <c r="EG191" s="603">
        <v>72.84</v>
      </c>
      <c r="EH191" s="603">
        <v>73.17</v>
      </c>
      <c r="EI191" s="603">
        <v>73.17</v>
      </c>
      <c r="EJ191" s="603">
        <v>218.45</v>
      </c>
      <c r="EK191" s="603">
        <v>218.45</v>
      </c>
      <c r="EL191" s="603">
        <v>218.45</v>
      </c>
      <c r="EM191" s="603">
        <v>223.35</v>
      </c>
      <c r="EN191" s="603">
        <v>218.68</v>
      </c>
      <c r="EO191" s="603">
        <v>218.68</v>
      </c>
      <c r="EP191" s="603">
        <v>218.8</v>
      </c>
      <c r="EQ191" s="603">
        <v>218.8</v>
      </c>
      <c r="ER191" s="603">
        <v>65.400000000000006</v>
      </c>
      <c r="ES191" s="603">
        <v>65.63</v>
      </c>
      <c r="ET191" s="603">
        <v>65.48</v>
      </c>
      <c r="EU191" s="603">
        <v>65.48</v>
      </c>
      <c r="EV191" s="603">
        <v>65.48</v>
      </c>
      <c r="EW191" s="603">
        <v>65.48</v>
      </c>
      <c r="EX191" s="603">
        <v>65.48</v>
      </c>
      <c r="EY191" s="603">
        <v>58.98</v>
      </c>
      <c r="EZ191" s="603">
        <v>182.93</v>
      </c>
      <c r="FA191" s="603">
        <v>182.93</v>
      </c>
      <c r="FB191" s="603">
        <v>182.93</v>
      </c>
      <c r="FC191" s="603">
        <v>182.93</v>
      </c>
      <c r="FD191" s="603">
        <v>36.56</v>
      </c>
      <c r="FE191" s="603">
        <v>36.56</v>
      </c>
      <c r="FF191" s="603">
        <v>36.56</v>
      </c>
      <c r="FG191" s="603">
        <v>36.56</v>
      </c>
      <c r="FH191" s="603">
        <v>36.56</v>
      </c>
      <c r="FI191" s="603">
        <v>36.56</v>
      </c>
      <c r="FJ191" s="603">
        <v>32.07</v>
      </c>
      <c r="FK191" s="603">
        <v>32.07</v>
      </c>
      <c r="FL191" s="593">
        <v>32.07</v>
      </c>
      <c r="FM191" s="593">
        <v>32.07</v>
      </c>
      <c r="FN191" s="593">
        <v>32.53</v>
      </c>
      <c r="FO191" s="593">
        <v>32.53</v>
      </c>
      <c r="FP191" s="593">
        <v>45.79</v>
      </c>
      <c r="FQ191" s="593">
        <v>45.79</v>
      </c>
      <c r="FR191" s="593">
        <v>45.79</v>
      </c>
      <c r="FS191" s="593">
        <v>45.79</v>
      </c>
      <c r="FT191" s="593">
        <v>189.62</v>
      </c>
      <c r="FU191" s="593">
        <v>189.62</v>
      </c>
      <c r="FV191" s="593">
        <v>189.62</v>
      </c>
      <c r="FW191" s="593">
        <v>189.62</v>
      </c>
      <c r="FX191" s="593">
        <v>189.62</v>
      </c>
      <c r="FY191" s="593">
        <v>189.62</v>
      </c>
      <c r="FZ191" s="593">
        <v>189.62</v>
      </c>
      <c r="GA191" s="593">
        <v>189.62</v>
      </c>
      <c r="GB191" s="593">
        <v>95.36</v>
      </c>
      <c r="GC191" s="593">
        <v>95.36</v>
      </c>
      <c r="GD191" s="593">
        <v>24.14</v>
      </c>
      <c r="GE191" s="593">
        <v>24.33</v>
      </c>
      <c r="GF191" s="593">
        <v>27.17</v>
      </c>
      <c r="GG191" s="593">
        <v>27.17</v>
      </c>
      <c r="GH191" s="593">
        <v>24.15</v>
      </c>
      <c r="GI191" s="593">
        <v>24.15</v>
      </c>
      <c r="GJ191" s="593">
        <v>23.96</v>
      </c>
      <c r="GK191" s="593">
        <v>23.96</v>
      </c>
      <c r="GL191" s="593">
        <v>23.96</v>
      </c>
      <c r="GM191" s="593">
        <v>23.96</v>
      </c>
      <c r="GN191" s="593">
        <v>9.4</v>
      </c>
      <c r="GO191" s="593">
        <v>9.4</v>
      </c>
      <c r="GP191" s="593">
        <v>8.1</v>
      </c>
      <c r="GQ191" s="593">
        <v>7.88</v>
      </c>
      <c r="GZ191" s="593">
        <v>55.39</v>
      </c>
      <c r="HA191" s="593">
        <v>55.39</v>
      </c>
      <c r="HB191" s="593">
        <v>173.62</v>
      </c>
      <c r="HC191" s="593">
        <v>173.62</v>
      </c>
      <c r="HD191" s="593">
        <v>173.62</v>
      </c>
      <c r="HE191" s="593">
        <v>173.62</v>
      </c>
      <c r="HF191" s="593">
        <v>224.1</v>
      </c>
      <c r="HG191" s="593">
        <v>224.1</v>
      </c>
      <c r="HH191" s="593">
        <v>224.1</v>
      </c>
      <c r="HI191" s="593">
        <v>224.1</v>
      </c>
      <c r="HJ191" s="593">
        <v>224.1</v>
      </c>
      <c r="HK191" s="593">
        <v>224.1</v>
      </c>
      <c r="HL191" s="593">
        <v>279.95</v>
      </c>
      <c r="HM191" s="593">
        <v>279.95</v>
      </c>
      <c r="HN191" s="593">
        <v>248.97</v>
      </c>
      <c r="HO191" s="593">
        <v>248.97</v>
      </c>
      <c r="HP191" s="593">
        <v>248.97</v>
      </c>
      <c r="HQ191" s="593">
        <v>248.97</v>
      </c>
      <c r="HR191" s="593">
        <v>254.03</v>
      </c>
      <c r="HS191" s="593">
        <v>254.03</v>
      </c>
      <c r="HT191" s="593">
        <v>254.03</v>
      </c>
      <c r="HU191" s="593">
        <v>254.03</v>
      </c>
      <c r="HX191" s="593">
        <v>50.25</v>
      </c>
      <c r="HY191" s="593">
        <v>50.25</v>
      </c>
      <c r="HZ191" s="593">
        <v>166.04</v>
      </c>
      <c r="IA191" s="593">
        <v>166.04</v>
      </c>
      <c r="IB191" s="593">
        <v>168.5</v>
      </c>
      <c r="IC191" s="593">
        <v>168.5</v>
      </c>
      <c r="ID191" s="593">
        <v>220.65</v>
      </c>
      <c r="IE191" s="593">
        <v>220.65</v>
      </c>
      <c r="IJ191" s="593">
        <v>125.04</v>
      </c>
      <c r="IK191" s="593">
        <v>125.04</v>
      </c>
      <c r="IL191" s="593">
        <v>252.78</v>
      </c>
      <c r="IM191" s="593">
        <v>252.78</v>
      </c>
      <c r="IN191" s="593">
        <v>324.92</v>
      </c>
      <c r="IO191" s="593">
        <v>324.92</v>
      </c>
      <c r="IP191" s="593">
        <v>324.92</v>
      </c>
      <c r="IQ191" s="593">
        <v>324.92</v>
      </c>
      <c r="IV191" s="593">
        <v>125.04</v>
      </c>
      <c r="IW191" s="593">
        <v>125.04</v>
      </c>
      <c r="IX191" s="593">
        <v>252.78</v>
      </c>
      <c r="IY191" s="593">
        <v>252.78</v>
      </c>
      <c r="IZ191" s="593">
        <v>324.92</v>
      </c>
      <c r="JA191" s="593">
        <v>324.92</v>
      </c>
      <c r="JB191" s="593">
        <v>324.92</v>
      </c>
      <c r="JC191" s="593">
        <v>324.92</v>
      </c>
      <c r="JH191" s="593">
        <v>116.82</v>
      </c>
      <c r="JI191" s="593">
        <v>116.82</v>
      </c>
      <c r="JJ191" s="593">
        <v>244.36</v>
      </c>
      <c r="JK191" s="593">
        <v>244.36</v>
      </c>
      <c r="JL191" s="593">
        <v>244.36</v>
      </c>
      <c r="JM191" s="593">
        <v>244.36</v>
      </c>
      <c r="JN191" s="593">
        <v>314.39</v>
      </c>
      <c r="JO191" s="593">
        <v>314.39</v>
      </c>
      <c r="JP191" s="593">
        <v>314.39</v>
      </c>
      <c r="JQ191" s="593">
        <v>314.39</v>
      </c>
      <c r="JT191" s="593">
        <v>30.89</v>
      </c>
      <c r="JU191" s="593">
        <v>30.89</v>
      </c>
      <c r="JV191" s="593">
        <v>30.89</v>
      </c>
      <c r="JW191" s="593">
        <v>30.89</v>
      </c>
      <c r="JX191" s="593">
        <v>30.89</v>
      </c>
      <c r="JY191" s="593">
        <v>30.89</v>
      </c>
      <c r="KF191" s="593">
        <v>13.75</v>
      </c>
      <c r="KG191" s="593">
        <v>13.75</v>
      </c>
      <c r="KH191" s="593">
        <v>13.17</v>
      </c>
      <c r="KI191" s="593">
        <v>13.17</v>
      </c>
      <c r="KJ191" s="593">
        <v>13.17</v>
      </c>
      <c r="KK191" s="593">
        <v>13.17</v>
      </c>
      <c r="KR191" s="593">
        <v>32.04</v>
      </c>
      <c r="KS191" s="593">
        <v>32.04</v>
      </c>
      <c r="KT191" s="593">
        <v>32.04</v>
      </c>
      <c r="KU191" s="593">
        <v>32.04</v>
      </c>
      <c r="KV191" s="593">
        <v>169.09</v>
      </c>
      <c r="KW191" s="593">
        <v>169.09</v>
      </c>
      <c r="LD191" s="593">
        <v>15.53</v>
      </c>
      <c r="LE191" s="593">
        <v>15.53</v>
      </c>
      <c r="LF191" s="593">
        <v>15.53</v>
      </c>
      <c r="LG191" s="593">
        <v>15.53</v>
      </c>
      <c r="LH191" s="593">
        <v>2.6</v>
      </c>
      <c r="LI191" s="593">
        <v>2.6</v>
      </c>
      <c r="LP191" s="593">
        <v>15.17</v>
      </c>
      <c r="LQ191" s="593">
        <v>15.17</v>
      </c>
      <c r="LR191" s="593">
        <v>15.17</v>
      </c>
      <c r="LS191" s="593">
        <v>15.17</v>
      </c>
      <c r="LT191" s="593">
        <v>12.43</v>
      </c>
      <c r="LU191" s="593">
        <v>12.43</v>
      </c>
      <c r="MB191" s="593">
        <v>14.74</v>
      </c>
      <c r="MC191" s="593">
        <v>14.91</v>
      </c>
      <c r="MD191" s="593">
        <v>11.94</v>
      </c>
      <c r="ME191" s="593">
        <v>11.94</v>
      </c>
      <c r="MF191" s="593">
        <v>11.94</v>
      </c>
      <c r="MG191" s="593">
        <v>11.94</v>
      </c>
      <c r="MH191" s="593">
        <v>12.53</v>
      </c>
      <c r="MI191" s="593">
        <v>12.53</v>
      </c>
      <c r="MJ191" s="593">
        <v>11.9</v>
      </c>
      <c r="MK191" s="593">
        <v>11.9</v>
      </c>
      <c r="ML191" s="593">
        <v>12.24</v>
      </c>
      <c r="MM191" s="593">
        <v>12.1</v>
      </c>
      <c r="MN191" s="593">
        <v>34.799999999999997</v>
      </c>
      <c r="MO191" s="593">
        <v>34.799999999999997</v>
      </c>
      <c r="MP191" s="593">
        <v>29.46</v>
      </c>
      <c r="MQ191" s="593">
        <v>29.46</v>
      </c>
      <c r="MR191" s="593">
        <v>30.75</v>
      </c>
      <c r="MS191" s="593">
        <v>30.75</v>
      </c>
      <c r="MT191" s="593">
        <v>194.48</v>
      </c>
      <c r="MU191" s="593">
        <v>194.48</v>
      </c>
      <c r="MV191" s="593">
        <v>194.48</v>
      </c>
      <c r="MW191" s="593">
        <v>194.48</v>
      </c>
      <c r="MX191" s="593">
        <v>194.48</v>
      </c>
      <c r="MY191" s="593">
        <v>194.48</v>
      </c>
      <c r="MZ191" s="593">
        <v>56.46</v>
      </c>
      <c r="NA191" s="593">
        <v>56.46</v>
      </c>
      <c r="NB191" s="593">
        <v>245.55</v>
      </c>
      <c r="NC191" s="593">
        <v>245.55</v>
      </c>
      <c r="ND191" s="593">
        <v>240.23</v>
      </c>
      <c r="NE191" s="593">
        <v>240.23</v>
      </c>
      <c r="NF191" s="604">
        <f t="shared" si="17"/>
        <v>242.89</v>
      </c>
      <c r="NG191" s="604">
        <f t="shared" si="17"/>
        <v>242.89</v>
      </c>
      <c r="NH191" s="593">
        <v>243.57</v>
      </c>
      <c r="NI191" s="593">
        <v>243.57</v>
      </c>
      <c r="NL191" s="593">
        <v>48.55</v>
      </c>
      <c r="NM191" s="593">
        <v>48.55</v>
      </c>
      <c r="NN191" s="593">
        <v>206.87</v>
      </c>
      <c r="NO191" s="593">
        <v>206.87</v>
      </c>
      <c r="NP191" s="593">
        <v>206.87</v>
      </c>
      <c r="NQ191" s="593">
        <v>208.33</v>
      </c>
      <c r="NR191" s="593">
        <v>206.43</v>
      </c>
      <c r="NS191" s="593">
        <v>206.43</v>
      </c>
      <c r="NT191" s="593">
        <v>207.14</v>
      </c>
      <c r="NU191" s="593">
        <v>207.14</v>
      </c>
      <c r="NX191" s="593">
        <v>109.67</v>
      </c>
      <c r="NY191" s="593">
        <v>109.67</v>
      </c>
      <c r="NZ191" s="593">
        <v>219.97</v>
      </c>
      <c r="OA191" s="593">
        <v>219.97</v>
      </c>
      <c r="OB191" s="593">
        <v>219.97</v>
      </c>
      <c r="OC191" s="593">
        <v>219.97</v>
      </c>
      <c r="OD191" s="593">
        <v>220.39</v>
      </c>
      <c r="OE191" s="593">
        <v>220.39</v>
      </c>
      <c r="OJ191" s="593">
        <v>77.489999999999995</v>
      </c>
      <c r="OK191" s="593">
        <v>77.489999999999995</v>
      </c>
      <c r="OL191" s="593">
        <v>174.23</v>
      </c>
      <c r="OM191" s="593">
        <v>174.23</v>
      </c>
      <c r="ON191" s="593">
        <v>174.23</v>
      </c>
      <c r="OO191" s="593">
        <v>174.23</v>
      </c>
      <c r="OP191" s="593">
        <v>190.22</v>
      </c>
      <c r="OQ191" s="593">
        <v>190.22</v>
      </c>
      <c r="OR191" s="593">
        <v>215.38</v>
      </c>
      <c r="OS191" s="593">
        <v>215.38</v>
      </c>
      <c r="OV191" s="593">
        <v>36.409999999999997</v>
      </c>
      <c r="OW191" s="593">
        <v>36.409999999999997</v>
      </c>
      <c r="OX191" s="593">
        <v>31.17</v>
      </c>
      <c r="OY191" s="593">
        <v>31.17</v>
      </c>
      <c r="OZ191" s="593">
        <v>30.58</v>
      </c>
      <c r="PA191" s="593">
        <v>30.58</v>
      </c>
      <c r="PB191" s="593">
        <v>30.07</v>
      </c>
      <c r="PC191" s="593">
        <v>30.07</v>
      </c>
      <c r="PD191" s="593">
        <v>193.16</v>
      </c>
      <c r="PE191" s="593">
        <v>193.16</v>
      </c>
      <c r="PH191" s="593">
        <v>41.49</v>
      </c>
      <c r="PI191" s="593">
        <v>41.49</v>
      </c>
      <c r="PJ191" s="593">
        <v>36.15</v>
      </c>
      <c r="PK191" s="593">
        <v>36.15</v>
      </c>
      <c r="PL191" s="593">
        <v>36.15</v>
      </c>
      <c r="PM191" s="593">
        <v>34.86</v>
      </c>
      <c r="PN191" s="593">
        <v>34.86</v>
      </c>
      <c r="PO191" s="593">
        <v>35.11</v>
      </c>
      <c r="PP191" s="593">
        <v>205.27</v>
      </c>
      <c r="PQ191" s="593">
        <v>205.27</v>
      </c>
      <c r="PT191" s="593">
        <v>29.02</v>
      </c>
      <c r="PU191" s="593">
        <v>29.02</v>
      </c>
      <c r="PV191" s="593">
        <v>22.48</v>
      </c>
      <c r="PW191" s="593">
        <v>22.48</v>
      </c>
      <c r="PX191" s="593">
        <v>23.13</v>
      </c>
      <c r="PY191" s="593">
        <v>23.13</v>
      </c>
      <c r="PZ191" s="593">
        <v>23.13</v>
      </c>
      <c r="QA191" s="593">
        <v>23.13</v>
      </c>
      <c r="QB191" s="593">
        <v>23.13</v>
      </c>
      <c r="QC191" s="593">
        <v>23.13</v>
      </c>
      <c r="QD191" s="593">
        <v>23.26</v>
      </c>
      <c r="QE191" s="593">
        <v>23.44</v>
      </c>
      <c r="QF191" s="593">
        <v>8.3800000000000008</v>
      </c>
      <c r="QG191" s="593">
        <v>8.3800000000000008</v>
      </c>
      <c r="QH191" s="593">
        <v>6.41</v>
      </c>
      <c r="QI191" s="593">
        <v>6.41</v>
      </c>
      <c r="QJ191" s="593">
        <v>6.59</v>
      </c>
      <c r="QK191" s="593">
        <v>6.59</v>
      </c>
      <c r="QL191" s="593">
        <v>6.59</v>
      </c>
      <c r="QM191" s="593">
        <v>6.59</v>
      </c>
      <c r="QN191" s="593">
        <v>6.59</v>
      </c>
      <c r="QO191" s="593">
        <v>6.59</v>
      </c>
      <c r="QP191" s="593">
        <v>6.65</v>
      </c>
      <c r="QQ191" s="593">
        <v>6.65</v>
      </c>
      <c r="QR191" s="593">
        <v>9.85</v>
      </c>
      <c r="QS191" s="593">
        <v>9.85</v>
      </c>
      <c r="QT191" s="593">
        <v>7.53</v>
      </c>
      <c r="QU191" s="593">
        <v>7.53</v>
      </c>
      <c r="QV191" s="593">
        <v>7.74</v>
      </c>
      <c r="QW191" s="593">
        <v>7.74</v>
      </c>
      <c r="QX191" s="593">
        <v>7.74</v>
      </c>
      <c r="QY191" s="593">
        <v>7.74</v>
      </c>
      <c r="QZ191" s="593">
        <v>7.74</v>
      </c>
      <c r="RA191" s="593">
        <v>7.74</v>
      </c>
      <c r="RB191" s="593">
        <v>7.81</v>
      </c>
      <c r="RC191" s="593">
        <v>7.81</v>
      </c>
      <c r="RD191" s="593">
        <v>15.36</v>
      </c>
      <c r="RE191" s="593">
        <v>15.36</v>
      </c>
      <c r="RF191" s="593">
        <v>11.7</v>
      </c>
      <c r="RG191" s="593">
        <v>11.7</v>
      </c>
      <c r="RH191" s="593">
        <v>12.07</v>
      </c>
      <c r="RI191" s="593">
        <v>12.07</v>
      </c>
      <c r="RJ191" s="593">
        <v>12.07</v>
      </c>
      <c r="RK191" s="593">
        <v>12.07</v>
      </c>
      <c r="RL191" s="593">
        <v>12.07</v>
      </c>
      <c r="RM191" s="593">
        <v>12.07</v>
      </c>
      <c r="RN191" s="593">
        <v>12.14</v>
      </c>
      <c r="RO191" s="593">
        <v>12.25</v>
      </c>
      <c r="RP191" s="593">
        <v>40.549999999999997</v>
      </c>
      <c r="RQ191" s="593">
        <v>40.549999999999997</v>
      </c>
      <c r="RR191" s="593">
        <v>31.67</v>
      </c>
      <c r="RS191" s="593">
        <v>31.67</v>
      </c>
      <c r="RT191" s="593">
        <v>32.659999999999997</v>
      </c>
      <c r="RU191" s="593">
        <v>32.659999999999997</v>
      </c>
      <c r="RV191" s="593">
        <v>32.659999999999997</v>
      </c>
      <c r="RW191" s="593">
        <v>32.659999999999997</v>
      </c>
      <c r="RX191" s="593">
        <v>32.659999999999997</v>
      </c>
      <c r="RY191" s="593">
        <v>32.659999999999997</v>
      </c>
      <c r="RZ191" s="593">
        <v>32.72</v>
      </c>
      <c r="SA191" s="593">
        <v>32.72</v>
      </c>
      <c r="SB191" s="593">
        <v>21.47</v>
      </c>
      <c r="SC191" s="593">
        <v>21.47</v>
      </c>
      <c r="SD191" s="593">
        <v>16.54</v>
      </c>
      <c r="SE191" s="593">
        <v>16.54</v>
      </c>
      <c r="SF191" s="593">
        <v>17</v>
      </c>
      <c r="SG191" s="593">
        <v>17</v>
      </c>
      <c r="SH191" s="593">
        <v>17</v>
      </c>
      <c r="SI191" s="593">
        <v>17</v>
      </c>
      <c r="SJ191" s="593">
        <v>17</v>
      </c>
      <c r="SK191" s="593">
        <v>17</v>
      </c>
      <c r="SL191" s="593">
        <v>17.13</v>
      </c>
      <c r="SM191" s="593">
        <v>17.13</v>
      </c>
      <c r="SN191" s="593">
        <v>17.96</v>
      </c>
      <c r="SO191" s="593">
        <v>17.95</v>
      </c>
      <c r="SZ191" s="593">
        <v>19.649999999999999</v>
      </c>
      <c r="TA191" s="593">
        <v>19.649999999999999</v>
      </c>
      <c r="TX191" s="593">
        <v>12.53</v>
      </c>
      <c r="TY191" s="600">
        <v>12.53</v>
      </c>
    </row>
    <row r="192" spans="1:545" s="593" customFormat="1" x14ac:dyDescent="0.15">
      <c r="A192" s="602">
        <v>76</v>
      </c>
      <c r="B192" s="603">
        <v>45.99</v>
      </c>
      <c r="C192" s="603">
        <v>45.99</v>
      </c>
      <c r="D192" s="603">
        <v>46.11</v>
      </c>
      <c r="E192" s="603">
        <v>46.11</v>
      </c>
      <c r="F192" s="603">
        <v>178.25</v>
      </c>
      <c r="G192" s="603">
        <v>178.25</v>
      </c>
      <c r="H192" s="603">
        <v>169.2</v>
      </c>
      <c r="I192" s="603">
        <v>169.2</v>
      </c>
      <c r="J192" s="603">
        <v>173.94</v>
      </c>
      <c r="K192" s="603">
        <v>173.94</v>
      </c>
      <c r="L192" s="603"/>
      <c r="M192" s="603"/>
      <c r="N192" s="603"/>
      <c r="O192" s="603"/>
      <c r="P192" s="603"/>
      <c r="Q192" s="603"/>
      <c r="R192" s="603"/>
      <c r="S192" s="603"/>
      <c r="T192" s="603"/>
      <c r="U192" s="603"/>
      <c r="V192" s="603"/>
      <c r="W192" s="603"/>
      <c r="X192" s="603"/>
      <c r="Y192" s="603"/>
      <c r="Z192" s="603">
        <v>9.2100000000000009</v>
      </c>
      <c r="AA192" s="603"/>
      <c r="AB192" s="603"/>
      <c r="AC192" s="603"/>
      <c r="AD192" s="603"/>
      <c r="AE192" s="603"/>
      <c r="AF192" s="603"/>
      <c r="AG192" s="603"/>
      <c r="AH192" s="603"/>
      <c r="AI192" s="603"/>
      <c r="AJ192" s="603"/>
      <c r="AK192" s="603"/>
      <c r="AL192" s="603">
        <v>21.42</v>
      </c>
      <c r="AM192" s="603">
        <v>21.41</v>
      </c>
      <c r="AN192" s="603"/>
      <c r="AO192" s="603"/>
      <c r="AP192" s="603"/>
      <c r="AQ192" s="603"/>
      <c r="AR192" s="603"/>
      <c r="AS192" s="603"/>
      <c r="AT192" s="603"/>
      <c r="AU192" s="603"/>
      <c r="AV192" s="603"/>
      <c r="AW192" s="603"/>
      <c r="AX192" s="603">
        <v>24.37</v>
      </c>
      <c r="AY192" s="603">
        <v>24.37</v>
      </c>
      <c r="AZ192" s="603"/>
      <c r="BA192" s="603"/>
      <c r="BB192" s="603"/>
      <c r="BC192" s="603"/>
      <c r="BD192" s="603"/>
      <c r="BE192" s="603"/>
      <c r="BF192" s="603"/>
      <c r="BG192" s="603"/>
      <c r="BH192" s="603"/>
      <c r="BI192" s="603"/>
      <c r="BJ192" s="603">
        <v>13.12</v>
      </c>
      <c r="BK192" s="603"/>
      <c r="BL192" s="603"/>
      <c r="BM192" s="603"/>
      <c r="BN192" s="603"/>
      <c r="BO192" s="603"/>
      <c r="BP192" s="603"/>
      <c r="BQ192" s="603"/>
      <c r="BR192" s="603"/>
      <c r="BS192" s="603"/>
      <c r="BT192" s="603"/>
      <c r="BU192" s="603"/>
      <c r="BV192" s="603">
        <v>3.67</v>
      </c>
      <c r="BW192" s="603"/>
      <c r="BX192" s="603"/>
      <c r="BY192" s="603"/>
      <c r="BZ192" s="603"/>
      <c r="CA192" s="603"/>
      <c r="CB192" s="603"/>
      <c r="CC192" s="603"/>
      <c r="CD192" s="603"/>
      <c r="CE192" s="603"/>
      <c r="CF192" s="603"/>
      <c r="CG192" s="603"/>
      <c r="CH192" s="603">
        <v>11.7</v>
      </c>
      <c r="CI192" s="603">
        <v>11.7</v>
      </c>
      <c r="CJ192" s="603"/>
      <c r="CK192" s="603"/>
      <c r="CL192" s="603"/>
      <c r="CM192" s="603"/>
      <c r="CN192" s="603"/>
      <c r="CO192" s="603"/>
      <c r="CP192" s="603"/>
      <c r="CQ192" s="603"/>
      <c r="CR192" s="603"/>
      <c r="CS192" s="603"/>
      <c r="CT192" s="603"/>
      <c r="CU192" s="603"/>
      <c r="CV192" s="603"/>
      <c r="CW192" s="603"/>
      <c r="CX192" s="603"/>
      <c r="CY192" s="603"/>
      <c r="CZ192" s="603"/>
      <c r="DA192" s="603"/>
      <c r="DB192" s="603"/>
      <c r="DC192" s="603"/>
      <c r="DD192" s="603"/>
      <c r="DE192" s="603"/>
      <c r="DF192" s="603">
        <v>143.9</v>
      </c>
      <c r="DG192" s="603">
        <v>143.9</v>
      </c>
      <c r="DH192" s="603">
        <v>143.44999999999999</v>
      </c>
      <c r="DI192" s="603">
        <v>143.91</v>
      </c>
      <c r="DJ192" s="603">
        <v>266.06999999999994</v>
      </c>
      <c r="DK192" s="603">
        <v>265.75</v>
      </c>
      <c r="DL192" s="603">
        <v>256.52</v>
      </c>
      <c r="DM192" s="603">
        <v>256.52</v>
      </c>
      <c r="DN192" s="603">
        <v>265.75</v>
      </c>
      <c r="DO192" s="603">
        <v>265.75</v>
      </c>
      <c r="DP192" s="603">
        <v>256.52</v>
      </c>
      <c r="DQ192" s="603">
        <v>265.75</v>
      </c>
      <c r="DR192" s="603">
        <v>265.75</v>
      </c>
      <c r="DS192" s="603">
        <v>265.75</v>
      </c>
      <c r="DT192" s="603">
        <v>256.52</v>
      </c>
      <c r="DU192" s="603">
        <v>256.52</v>
      </c>
      <c r="DV192" s="603">
        <v>278.72000000000003</v>
      </c>
      <c r="DW192" s="603">
        <v>270.7</v>
      </c>
      <c r="DX192" s="603">
        <v>278.72000000000003</v>
      </c>
      <c r="DY192" s="603">
        <v>278.72000000000003</v>
      </c>
      <c r="DZ192" s="603">
        <v>270.7</v>
      </c>
      <c r="EA192" s="603">
        <v>270.7</v>
      </c>
      <c r="EB192" s="603">
        <v>271.12</v>
      </c>
      <c r="EC192" s="603">
        <v>271.12</v>
      </c>
      <c r="ED192" s="603">
        <v>76.02</v>
      </c>
      <c r="EE192" s="603">
        <v>73.260000000000005</v>
      </c>
      <c r="EF192" s="603">
        <v>73.260000000000005</v>
      </c>
      <c r="EG192" s="603">
        <v>73.099999999999994</v>
      </c>
      <c r="EH192" s="603">
        <v>73.42</v>
      </c>
      <c r="EI192" s="603">
        <v>73.42</v>
      </c>
      <c r="EJ192" s="603">
        <v>219.45</v>
      </c>
      <c r="EK192" s="603">
        <v>219.45</v>
      </c>
      <c r="EL192" s="603">
        <v>219.45</v>
      </c>
      <c r="EM192" s="603">
        <v>224.36</v>
      </c>
      <c r="EN192" s="603">
        <v>219.68</v>
      </c>
      <c r="EO192" s="603">
        <v>219.68</v>
      </c>
      <c r="EP192" s="603">
        <v>219.8</v>
      </c>
      <c r="EQ192" s="603">
        <v>219.8</v>
      </c>
      <c r="ER192" s="603">
        <v>65.599999999999994</v>
      </c>
      <c r="ES192" s="603">
        <v>65.83</v>
      </c>
      <c r="ET192" s="603">
        <v>65.69</v>
      </c>
      <c r="EU192" s="603">
        <v>65.69</v>
      </c>
      <c r="EV192" s="603">
        <v>65.69</v>
      </c>
      <c r="EW192" s="603">
        <v>65.69</v>
      </c>
      <c r="EX192" s="603">
        <v>65.69</v>
      </c>
      <c r="EY192" s="603">
        <v>59.22</v>
      </c>
      <c r="EZ192" s="603">
        <v>183.7</v>
      </c>
      <c r="FA192" s="603">
        <v>183.7</v>
      </c>
      <c r="FB192" s="603">
        <v>183.7</v>
      </c>
      <c r="FC192" s="603">
        <v>183.7</v>
      </c>
      <c r="FD192" s="603">
        <v>36.72</v>
      </c>
      <c r="FE192" s="603">
        <v>36.72</v>
      </c>
      <c r="FF192" s="603">
        <v>36.72</v>
      </c>
      <c r="FG192" s="603">
        <v>36.72</v>
      </c>
      <c r="FH192" s="603">
        <v>36.72</v>
      </c>
      <c r="FI192" s="603">
        <v>36.72</v>
      </c>
      <c r="FJ192" s="603">
        <v>32.28</v>
      </c>
      <c r="FK192" s="603">
        <v>32.28</v>
      </c>
      <c r="FL192" s="593">
        <v>32.28</v>
      </c>
      <c r="FM192" s="593">
        <v>32.28</v>
      </c>
      <c r="FN192" s="593">
        <v>32.729999999999997</v>
      </c>
      <c r="FO192" s="593">
        <v>32.729999999999997</v>
      </c>
      <c r="FP192" s="593">
        <v>45.97</v>
      </c>
      <c r="FQ192" s="593">
        <v>45.97</v>
      </c>
      <c r="FR192" s="593">
        <v>45.97</v>
      </c>
      <c r="FS192" s="593">
        <v>45.97</v>
      </c>
      <c r="FT192" s="593">
        <v>190.52</v>
      </c>
      <c r="FU192" s="593">
        <v>190.52</v>
      </c>
      <c r="FV192" s="593">
        <v>190.52</v>
      </c>
      <c r="FW192" s="593">
        <v>190.52</v>
      </c>
      <c r="FX192" s="593">
        <v>190.52</v>
      </c>
      <c r="FY192" s="593">
        <v>190.52</v>
      </c>
      <c r="FZ192" s="593">
        <v>190.52</v>
      </c>
      <c r="GA192" s="593">
        <v>190.52</v>
      </c>
      <c r="GB192" s="593">
        <v>95.9</v>
      </c>
      <c r="GC192" s="593">
        <v>95.9</v>
      </c>
      <c r="GD192" s="593">
        <v>24.27</v>
      </c>
      <c r="GE192" s="593">
        <v>24.45</v>
      </c>
      <c r="GF192" s="593">
        <v>27.29</v>
      </c>
      <c r="GG192" s="593">
        <v>27.29</v>
      </c>
      <c r="GH192" s="593">
        <v>24.31</v>
      </c>
      <c r="GI192" s="593">
        <v>24.31</v>
      </c>
      <c r="GJ192" s="593">
        <v>24.12</v>
      </c>
      <c r="GK192" s="593">
        <v>24.12</v>
      </c>
      <c r="GL192" s="593">
        <v>24.12</v>
      </c>
      <c r="GM192" s="593">
        <v>24.12</v>
      </c>
      <c r="GN192" s="593">
        <v>9.44</v>
      </c>
      <c r="GO192" s="593">
        <v>9.44</v>
      </c>
      <c r="GP192" s="593">
        <v>8.15</v>
      </c>
      <c r="GQ192" s="593">
        <v>7.92</v>
      </c>
      <c r="GZ192" s="593">
        <v>55.61</v>
      </c>
      <c r="HA192" s="593">
        <v>55.61</v>
      </c>
      <c r="HB192" s="593">
        <v>174.41</v>
      </c>
      <c r="HC192" s="593">
        <v>174.41</v>
      </c>
      <c r="HD192" s="593">
        <v>174.41</v>
      </c>
      <c r="HE192" s="593">
        <v>174.41</v>
      </c>
      <c r="HF192" s="593">
        <v>225.32</v>
      </c>
      <c r="HG192" s="593">
        <v>225.32</v>
      </c>
      <c r="HH192" s="593">
        <v>225.32</v>
      </c>
      <c r="HI192" s="593">
        <v>225.32</v>
      </c>
      <c r="HJ192" s="593">
        <v>225.32</v>
      </c>
      <c r="HK192" s="593">
        <v>225.32</v>
      </c>
      <c r="HL192" s="593">
        <v>281.39999999999998</v>
      </c>
      <c r="HM192" s="593">
        <v>281.39999999999998</v>
      </c>
      <c r="HN192" s="593">
        <v>250.32</v>
      </c>
      <c r="HO192" s="593">
        <v>250.32</v>
      </c>
      <c r="HP192" s="593">
        <v>250.32</v>
      </c>
      <c r="HQ192" s="593">
        <v>250.32</v>
      </c>
      <c r="HR192" s="593">
        <v>255.32</v>
      </c>
      <c r="HS192" s="593">
        <v>255.32</v>
      </c>
      <c r="HT192" s="593">
        <v>255.32</v>
      </c>
      <c r="HU192" s="593">
        <v>255.32</v>
      </c>
      <c r="HX192" s="593">
        <v>50.45</v>
      </c>
      <c r="HY192" s="593">
        <v>50.45</v>
      </c>
      <c r="HZ192" s="593">
        <v>166.8</v>
      </c>
      <c r="IA192" s="593">
        <v>166.8</v>
      </c>
      <c r="IB192" s="593">
        <v>169.28</v>
      </c>
      <c r="IC192" s="593">
        <v>169.28</v>
      </c>
      <c r="ID192" s="593">
        <v>221.86</v>
      </c>
      <c r="IE192" s="593">
        <v>221.86</v>
      </c>
      <c r="IJ192" s="593">
        <v>125.45</v>
      </c>
      <c r="IK192" s="593">
        <v>125.45</v>
      </c>
      <c r="IL192" s="593">
        <v>253.47</v>
      </c>
      <c r="IM192" s="593">
        <v>253.47</v>
      </c>
      <c r="IN192" s="593">
        <v>326.07</v>
      </c>
      <c r="IO192" s="593">
        <v>326.07</v>
      </c>
      <c r="IP192" s="593">
        <v>326.07</v>
      </c>
      <c r="IQ192" s="593">
        <v>326.07</v>
      </c>
      <c r="IV192" s="593">
        <v>125.45</v>
      </c>
      <c r="IW192" s="593">
        <v>125.45</v>
      </c>
      <c r="IX192" s="593">
        <v>253.47</v>
      </c>
      <c r="IY192" s="593">
        <v>253.47</v>
      </c>
      <c r="IZ192" s="593">
        <v>326.07</v>
      </c>
      <c r="JA192" s="593">
        <v>326.07</v>
      </c>
      <c r="JB192" s="593">
        <v>326.07</v>
      </c>
      <c r="JC192" s="593">
        <v>326.07</v>
      </c>
      <c r="JH192" s="593">
        <v>117.27</v>
      </c>
      <c r="JI192" s="593">
        <v>117.27</v>
      </c>
      <c r="JJ192" s="593">
        <v>245.17</v>
      </c>
      <c r="JK192" s="593">
        <v>245.17</v>
      </c>
      <c r="JL192" s="593">
        <v>245.17</v>
      </c>
      <c r="JM192" s="593">
        <v>245.17</v>
      </c>
      <c r="JN192" s="593">
        <v>315.72000000000003</v>
      </c>
      <c r="JO192" s="593">
        <v>315.72000000000003</v>
      </c>
      <c r="JP192" s="593">
        <v>315.72000000000003</v>
      </c>
      <c r="JQ192" s="593">
        <v>315.72000000000003</v>
      </c>
      <c r="JT192" s="593">
        <v>31.01</v>
      </c>
      <c r="JU192" s="593">
        <v>31.01</v>
      </c>
      <c r="JV192" s="593">
        <v>31.01</v>
      </c>
      <c r="JW192" s="593">
        <v>31.01</v>
      </c>
      <c r="JX192" s="593">
        <v>31.01</v>
      </c>
      <c r="JY192" s="593">
        <v>31.01</v>
      </c>
      <c r="KF192" s="593">
        <v>13.8</v>
      </c>
      <c r="KG192" s="593">
        <v>13.8</v>
      </c>
      <c r="KH192" s="593">
        <v>13.22</v>
      </c>
      <c r="KI192" s="593">
        <v>13.22</v>
      </c>
      <c r="KJ192" s="593">
        <v>13.22</v>
      </c>
      <c r="KK192" s="593">
        <v>13.22</v>
      </c>
      <c r="KR192" s="593">
        <v>32.14</v>
      </c>
      <c r="KS192" s="593">
        <v>32.14</v>
      </c>
      <c r="KT192" s="593">
        <v>32.14</v>
      </c>
      <c r="KU192" s="593">
        <v>32.14</v>
      </c>
      <c r="KV192" s="593">
        <v>170</v>
      </c>
      <c r="KW192" s="593">
        <v>170</v>
      </c>
      <c r="LD192" s="593">
        <v>15.6</v>
      </c>
      <c r="LE192" s="593">
        <v>15.6</v>
      </c>
      <c r="LF192" s="593">
        <v>15.6</v>
      </c>
      <c r="LG192" s="593">
        <v>15.6</v>
      </c>
      <c r="LH192" s="593">
        <v>2.61</v>
      </c>
      <c r="LI192" s="593">
        <v>2.61</v>
      </c>
      <c r="LP192" s="593">
        <v>15.23</v>
      </c>
      <c r="LQ192" s="593">
        <v>15.23</v>
      </c>
      <c r="LR192" s="593">
        <v>15.23</v>
      </c>
      <c r="LS192" s="593">
        <v>15.23</v>
      </c>
      <c r="LT192" s="593">
        <v>12.49</v>
      </c>
      <c r="LU192" s="593">
        <v>12.49</v>
      </c>
      <c r="MB192" s="593">
        <v>14.78</v>
      </c>
      <c r="MC192" s="593">
        <v>14.95</v>
      </c>
      <c r="MD192" s="593">
        <v>12</v>
      </c>
      <c r="ME192" s="593">
        <v>12</v>
      </c>
      <c r="MF192" s="593">
        <v>12</v>
      </c>
      <c r="MG192" s="593">
        <v>12</v>
      </c>
      <c r="MH192" s="593">
        <v>12.59</v>
      </c>
      <c r="MI192" s="593">
        <v>12.59</v>
      </c>
      <c r="MJ192" s="593">
        <v>11.96</v>
      </c>
      <c r="MK192" s="593">
        <v>11.96</v>
      </c>
      <c r="ML192" s="593">
        <v>12.31</v>
      </c>
      <c r="MM192" s="593">
        <v>12.16</v>
      </c>
      <c r="MN192" s="593">
        <v>34.92</v>
      </c>
      <c r="MO192" s="593">
        <v>34.92</v>
      </c>
      <c r="MP192" s="593">
        <v>29.61</v>
      </c>
      <c r="MQ192" s="593">
        <v>29.61</v>
      </c>
      <c r="MR192" s="593">
        <v>30.89</v>
      </c>
      <c r="MS192" s="593">
        <v>30.89</v>
      </c>
      <c r="MT192" s="593">
        <v>195.42</v>
      </c>
      <c r="MU192" s="593">
        <v>195.42</v>
      </c>
      <c r="MV192" s="593">
        <v>195.42</v>
      </c>
      <c r="MW192" s="593">
        <v>195.42</v>
      </c>
      <c r="MX192" s="593">
        <v>195.42</v>
      </c>
      <c r="MY192" s="593">
        <v>195.42</v>
      </c>
      <c r="MZ192" s="593">
        <v>56.64</v>
      </c>
      <c r="NA192" s="593">
        <v>56.64</v>
      </c>
      <c r="NB192" s="593">
        <v>246.69</v>
      </c>
      <c r="NC192" s="593">
        <v>246.69</v>
      </c>
      <c r="ND192" s="593">
        <v>241.36</v>
      </c>
      <c r="NE192" s="593">
        <v>241.36</v>
      </c>
      <c r="NF192" s="604">
        <f t="shared" si="17"/>
        <v>244.02500000000001</v>
      </c>
      <c r="NG192" s="604">
        <f t="shared" si="17"/>
        <v>244.02500000000001</v>
      </c>
      <c r="NH192" s="593">
        <v>244.65</v>
      </c>
      <c r="NI192" s="593">
        <v>244.65</v>
      </c>
      <c r="NL192" s="593">
        <v>48.71</v>
      </c>
      <c r="NM192" s="593">
        <v>48.71</v>
      </c>
      <c r="NN192" s="593">
        <v>207.85</v>
      </c>
      <c r="NO192" s="593">
        <v>207.85</v>
      </c>
      <c r="NP192" s="593">
        <v>207.85</v>
      </c>
      <c r="NQ192" s="593">
        <v>209.27</v>
      </c>
      <c r="NR192" s="593">
        <v>207.41</v>
      </c>
      <c r="NS192" s="593">
        <v>207.41</v>
      </c>
      <c r="NT192" s="593">
        <v>208.11</v>
      </c>
      <c r="NU192" s="593">
        <v>208.11</v>
      </c>
      <c r="NX192" s="593">
        <v>110.03</v>
      </c>
      <c r="NY192" s="593">
        <v>110.03</v>
      </c>
      <c r="NZ192" s="593">
        <v>220.82</v>
      </c>
      <c r="OA192" s="593">
        <v>220.82</v>
      </c>
      <c r="OB192" s="593">
        <v>220.82</v>
      </c>
      <c r="OC192" s="593">
        <v>220.82</v>
      </c>
      <c r="OD192" s="593">
        <v>221.23</v>
      </c>
      <c r="OE192" s="593">
        <v>221.23</v>
      </c>
      <c r="OJ192" s="593">
        <v>77.739999999999995</v>
      </c>
      <c r="OK192" s="593">
        <v>77.739999999999995</v>
      </c>
      <c r="OL192" s="593">
        <v>174.76</v>
      </c>
      <c r="OM192" s="593">
        <v>174.76</v>
      </c>
      <c r="ON192" s="593">
        <v>174.76</v>
      </c>
      <c r="OO192" s="593">
        <v>174.76</v>
      </c>
      <c r="OP192" s="593">
        <v>191.38</v>
      </c>
      <c r="OQ192" s="593">
        <v>191.38</v>
      </c>
      <c r="OR192" s="593">
        <v>216.33</v>
      </c>
      <c r="OS192" s="593">
        <v>216.33</v>
      </c>
      <c r="OV192" s="593">
        <v>36.53</v>
      </c>
      <c r="OW192" s="593">
        <v>36.53</v>
      </c>
      <c r="OX192" s="593">
        <v>31.33</v>
      </c>
      <c r="OY192" s="593">
        <v>31.33</v>
      </c>
      <c r="OZ192" s="593">
        <v>30.73</v>
      </c>
      <c r="PA192" s="593">
        <v>30.73</v>
      </c>
      <c r="PB192" s="593">
        <v>30.22</v>
      </c>
      <c r="PC192" s="593">
        <v>30.22</v>
      </c>
      <c r="PD192" s="593">
        <v>194.08</v>
      </c>
      <c r="PE192" s="593">
        <v>194.08</v>
      </c>
      <c r="PH192" s="593">
        <v>41.63</v>
      </c>
      <c r="PI192" s="593">
        <v>41.63</v>
      </c>
      <c r="PJ192" s="593">
        <v>36.340000000000003</v>
      </c>
      <c r="PK192" s="593">
        <v>36.340000000000003</v>
      </c>
      <c r="PL192" s="593">
        <v>36.340000000000003</v>
      </c>
      <c r="PM192" s="593">
        <v>35.04</v>
      </c>
      <c r="PN192" s="593">
        <v>35.04</v>
      </c>
      <c r="PO192" s="593">
        <v>35.28</v>
      </c>
      <c r="PP192" s="593">
        <v>206.28</v>
      </c>
      <c r="PQ192" s="593">
        <v>206.28</v>
      </c>
      <c r="PT192" s="593">
        <v>29.08</v>
      </c>
      <c r="PU192" s="593">
        <v>29.08</v>
      </c>
      <c r="PV192" s="593">
        <v>22.57</v>
      </c>
      <c r="PW192" s="593">
        <v>22.57</v>
      </c>
      <c r="PX192" s="593">
        <v>23.22</v>
      </c>
      <c r="PY192" s="593">
        <v>23.22</v>
      </c>
      <c r="PZ192" s="593">
        <v>23.22</v>
      </c>
      <c r="QA192" s="593">
        <v>23.22</v>
      </c>
      <c r="QB192" s="593">
        <v>23.22</v>
      </c>
      <c r="QC192" s="593">
        <v>23.22</v>
      </c>
      <c r="QD192" s="593">
        <v>23.34</v>
      </c>
      <c r="QE192" s="593">
        <v>23.52</v>
      </c>
      <c r="QF192" s="593">
        <v>8.4</v>
      </c>
      <c r="QG192" s="593">
        <v>8.4</v>
      </c>
      <c r="QH192" s="593">
        <v>6.44</v>
      </c>
      <c r="QI192" s="593">
        <v>6.44</v>
      </c>
      <c r="QJ192" s="593">
        <v>6.61</v>
      </c>
      <c r="QK192" s="593">
        <v>6.61</v>
      </c>
      <c r="QL192" s="593">
        <v>6.61</v>
      </c>
      <c r="QM192" s="593">
        <v>6.61</v>
      </c>
      <c r="QN192" s="593">
        <v>6.61</v>
      </c>
      <c r="QO192" s="593">
        <v>6.61</v>
      </c>
      <c r="QP192" s="593">
        <v>6.68</v>
      </c>
      <c r="QQ192" s="593">
        <v>6.68</v>
      </c>
      <c r="QR192" s="593">
        <v>9.8800000000000008</v>
      </c>
      <c r="QS192" s="593">
        <v>9.8800000000000008</v>
      </c>
      <c r="QT192" s="593">
        <v>7.57</v>
      </c>
      <c r="QU192" s="593">
        <v>7.57</v>
      </c>
      <c r="QV192" s="593">
        <v>7.77</v>
      </c>
      <c r="QW192" s="593">
        <v>7.77</v>
      </c>
      <c r="QX192" s="593">
        <v>7.77</v>
      </c>
      <c r="QY192" s="593">
        <v>7.77</v>
      </c>
      <c r="QZ192" s="593">
        <v>7.77</v>
      </c>
      <c r="RA192" s="593">
        <v>7.77</v>
      </c>
      <c r="RB192" s="593">
        <v>7.84</v>
      </c>
      <c r="RC192" s="593">
        <v>7.84</v>
      </c>
      <c r="RD192" s="593">
        <v>15.41</v>
      </c>
      <c r="RE192" s="593">
        <v>15.41</v>
      </c>
      <c r="RF192" s="593">
        <v>11.78</v>
      </c>
      <c r="RG192" s="593">
        <v>11.78</v>
      </c>
      <c r="RH192" s="593">
        <v>12.12</v>
      </c>
      <c r="RI192" s="593">
        <v>12.12</v>
      </c>
      <c r="RJ192" s="593">
        <v>12.12</v>
      </c>
      <c r="RK192" s="593">
        <v>12.12</v>
      </c>
      <c r="RL192" s="593">
        <v>12.12</v>
      </c>
      <c r="RM192" s="593">
        <v>12.12</v>
      </c>
      <c r="RN192" s="593">
        <v>12.21</v>
      </c>
      <c r="RO192" s="593">
        <v>12.31</v>
      </c>
      <c r="RP192" s="593">
        <v>40.67</v>
      </c>
      <c r="RQ192" s="593">
        <v>40.67</v>
      </c>
      <c r="RR192" s="593">
        <v>31.84</v>
      </c>
      <c r="RS192" s="593">
        <v>31.84</v>
      </c>
      <c r="RT192" s="593">
        <v>32.799999999999997</v>
      </c>
      <c r="RU192" s="593">
        <v>32.799999999999997</v>
      </c>
      <c r="RV192" s="593">
        <v>32.799999999999997</v>
      </c>
      <c r="RW192" s="593">
        <v>32.799999999999997</v>
      </c>
      <c r="RX192" s="593">
        <v>32.799999999999997</v>
      </c>
      <c r="RY192" s="593">
        <v>32.799999999999997</v>
      </c>
      <c r="RZ192" s="593">
        <v>32.880000000000003</v>
      </c>
      <c r="SA192" s="593">
        <v>32.880000000000003</v>
      </c>
      <c r="SB192" s="593">
        <v>21.51</v>
      </c>
      <c r="SC192" s="593">
        <v>21.51</v>
      </c>
      <c r="SD192" s="593">
        <v>16.59</v>
      </c>
      <c r="SE192" s="593">
        <v>16.59</v>
      </c>
      <c r="SF192" s="593">
        <v>17.05</v>
      </c>
      <c r="SG192" s="593">
        <v>17.05</v>
      </c>
      <c r="SH192" s="593">
        <v>17.05</v>
      </c>
      <c r="SI192" s="593">
        <v>17.05</v>
      </c>
      <c r="SJ192" s="593">
        <v>17.05</v>
      </c>
      <c r="SK192" s="593">
        <v>17.05</v>
      </c>
      <c r="SL192" s="593">
        <v>17.18</v>
      </c>
      <c r="SM192" s="593">
        <v>17.18</v>
      </c>
      <c r="SN192" s="593">
        <v>18</v>
      </c>
      <c r="SO192" s="593">
        <v>18</v>
      </c>
      <c r="SZ192" s="593">
        <v>19.71</v>
      </c>
      <c r="TA192" s="593">
        <v>19.71</v>
      </c>
      <c r="TX192" s="593">
        <v>12.56</v>
      </c>
      <c r="TY192" s="600">
        <v>12.56</v>
      </c>
    </row>
    <row r="193" spans="1:545" s="593" customFormat="1" x14ac:dyDescent="0.15">
      <c r="A193" s="602">
        <v>77</v>
      </c>
      <c r="B193" s="603">
        <v>46.1</v>
      </c>
      <c r="C193" s="603">
        <v>46.1</v>
      </c>
      <c r="D193" s="603">
        <v>46.21</v>
      </c>
      <c r="E193" s="603">
        <v>46.21</v>
      </c>
      <c r="F193" s="603">
        <v>178.98</v>
      </c>
      <c r="G193" s="603">
        <v>178.98</v>
      </c>
      <c r="H193" s="603">
        <v>169.73</v>
      </c>
      <c r="I193" s="603">
        <v>169.73</v>
      </c>
      <c r="J193" s="603">
        <v>174.4</v>
      </c>
      <c r="K193" s="603">
        <v>174.4</v>
      </c>
      <c r="L193" s="603"/>
      <c r="M193" s="603"/>
      <c r="N193" s="603"/>
      <c r="O193" s="603"/>
      <c r="P193" s="603"/>
      <c r="Q193" s="603"/>
      <c r="R193" s="603"/>
      <c r="S193" s="603"/>
      <c r="T193" s="603"/>
      <c r="U193" s="603"/>
      <c r="V193" s="603"/>
      <c r="W193" s="603"/>
      <c r="X193" s="603"/>
      <c r="Y193" s="603"/>
      <c r="Z193" s="603">
        <v>9.23</v>
      </c>
      <c r="AA193" s="603"/>
      <c r="AB193" s="603"/>
      <c r="AC193" s="603"/>
      <c r="AD193" s="603"/>
      <c r="AE193" s="603"/>
      <c r="AF193" s="603"/>
      <c r="AG193" s="603"/>
      <c r="AH193" s="603"/>
      <c r="AI193" s="603"/>
      <c r="AJ193" s="603"/>
      <c r="AK193" s="603"/>
      <c r="AL193" s="603">
        <v>21.47</v>
      </c>
      <c r="AM193" s="603">
        <v>21.47</v>
      </c>
      <c r="AN193" s="603"/>
      <c r="AO193" s="603"/>
      <c r="AP193" s="603"/>
      <c r="AQ193" s="603"/>
      <c r="AR193" s="603"/>
      <c r="AS193" s="603"/>
      <c r="AT193" s="603"/>
      <c r="AU193" s="603"/>
      <c r="AV193" s="603"/>
      <c r="AW193" s="603"/>
      <c r="AX193" s="603">
        <v>24.43</v>
      </c>
      <c r="AY193" s="603">
        <v>24.43</v>
      </c>
      <c r="AZ193" s="603"/>
      <c r="BA193" s="603"/>
      <c r="BB193" s="603"/>
      <c r="BC193" s="603"/>
      <c r="BD193" s="603"/>
      <c r="BE193" s="603"/>
      <c r="BF193" s="603"/>
      <c r="BG193" s="603"/>
      <c r="BH193" s="603"/>
      <c r="BI193" s="603"/>
      <c r="BJ193" s="603">
        <v>13.15</v>
      </c>
      <c r="BK193" s="603"/>
      <c r="BL193" s="603"/>
      <c r="BM193" s="603"/>
      <c r="BN193" s="603"/>
      <c r="BO193" s="603"/>
      <c r="BP193" s="603"/>
      <c r="BQ193" s="603"/>
      <c r="BR193" s="603"/>
      <c r="BS193" s="603"/>
      <c r="BT193" s="603"/>
      <c r="BU193" s="603"/>
      <c r="BV193" s="603">
        <v>3.68</v>
      </c>
      <c r="BW193" s="603"/>
      <c r="BX193" s="603"/>
      <c r="BY193" s="603"/>
      <c r="BZ193" s="603"/>
      <c r="CA193" s="603"/>
      <c r="CB193" s="603"/>
      <c r="CC193" s="603"/>
      <c r="CD193" s="603"/>
      <c r="CE193" s="603"/>
      <c r="CF193" s="603"/>
      <c r="CG193" s="603"/>
      <c r="CH193" s="603">
        <v>11.73</v>
      </c>
      <c r="CI193" s="603">
        <v>11.73</v>
      </c>
      <c r="CJ193" s="603"/>
      <c r="CK193" s="603"/>
      <c r="CL193" s="603"/>
      <c r="CM193" s="603"/>
      <c r="CN193" s="603"/>
      <c r="CO193" s="603"/>
      <c r="CP193" s="603"/>
      <c r="CQ193" s="603"/>
      <c r="CR193" s="603"/>
      <c r="CS193" s="603"/>
      <c r="CT193" s="603"/>
      <c r="CU193" s="603"/>
      <c r="CV193" s="603"/>
      <c r="CW193" s="603"/>
      <c r="CX193" s="603"/>
      <c r="CY193" s="603"/>
      <c r="CZ193" s="603"/>
      <c r="DA193" s="603"/>
      <c r="DB193" s="603"/>
      <c r="DC193" s="603"/>
      <c r="DD193" s="603"/>
      <c r="DE193" s="603"/>
      <c r="DF193" s="603">
        <v>144.28</v>
      </c>
      <c r="DG193" s="603">
        <v>144.28</v>
      </c>
      <c r="DH193" s="603">
        <v>143.82</v>
      </c>
      <c r="DI193" s="603">
        <v>144.28</v>
      </c>
      <c r="DJ193" s="603">
        <v>267.05999999999995</v>
      </c>
      <c r="DK193" s="603">
        <v>266.97000000000003</v>
      </c>
      <c r="DL193" s="603">
        <v>257.7</v>
      </c>
      <c r="DM193" s="603">
        <v>257.7</v>
      </c>
      <c r="DN193" s="603">
        <v>266.97000000000003</v>
      </c>
      <c r="DO193" s="603">
        <v>266.97000000000003</v>
      </c>
      <c r="DP193" s="603">
        <v>257.7</v>
      </c>
      <c r="DQ193" s="603">
        <v>266.97000000000003</v>
      </c>
      <c r="DR193" s="603">
        <v>266.97000000000003</v>
      </c>
      <c r="DS193" s="603">
        <v>266.97000000000003</v>
      </c>
      <c r="DT193" s="603">
        <v>257.7</v>
      </c>
      <c r="DU193" s="603">
        <v>257.7</v>
      </c>
      <c r="DV193" s="603">
        <v>279.82</v>
      </c>
      <c r="DW193" s="603">
        <v>271.77</v>
      </c>
      <c r="DX193" s="603">
        <v>279.82</v>
      </c>
      <c r="DY193" s="603">
        <v>279.82</v>
      </c>
      <c r="DZ193" s="603">
        <v>271.77</v>
      </c>
      <c r="EA193" s="603">
        <v>271.77</v>
      </c>
      <c r="EB193" s="603">
        <v>272.18</v>
      </c>
      <c r="EC193" s="603">
        <v>272.18</v>
      </c>
      <c r="ED193" s="603">
        <v>76.27</v>
      </c>
      <c r="EE193" s="603">
        <v>73.5</v>
      </c>
      <c r="EF193" s="603">
        <v>73.5</v>
      </c>
      <c r="EG193" s="603">
        <v>73.31</v>
      </c>
      <c r="EH193" s="603">
        <v>73.63</v>
      </c>
      <c r="EI193" s="603">
        <v>73.63</v>
      </c>
      <c r="EJ193" s="603">
        <v>220.24</v>
      </c>
      <c r="EK193" s="603">
        <v>220.24</v>
      </c>
      <c r="EL193" s="603">
        <v>220.24</v>
      </c>
      <c r="EM193" s="603">
        <v>225.17</v>
      </c>
      <c r="EN193" s="603">
        <v>220.47</v>
      </c>
      <c r="EO193" s="603">
        <v>220.47</v>
      </c>
      <c r="EP193" s="603">
        <v>220.59</v>
      </c>
      <c r="EQ193" s="603">
        <v>220.59</v>
      </c>
      <c r="ER193" s="603">
        <v>65.78</v>
      </c>
      <c r="ES193" s="603">
        <v>66</v>
      </c>
      <c r="ET193" s="603">
        <v>65.900000000000006</v>
      </c>
      <c r="EU193" s="603">
        <v>65.900000000000006</v>
      </c>
      <c r="EV193" s="603">
        <v>65.900000000000006</v>
      </c>
      <c r="EW193" s="603">
        <v>65.900000000000006</v>
      </c>
      <c r="EX193" s="603">
        <v>65.900000000000006</v>
      </c>
      <c r="EY193" s="603">
        <v>59.45</v>
      </c>
      <c r="EZ193" s="603">
        <v>184.4</v>
      </c>
      <c r="FA193" s="603">
        <v>184.4</v>
      </c>
      <c r="FB193" s="603">
        <v>184.4</v>
      </c>
      <c r="FC193" s="603">
        <v>184.4</v>
      </c>
      <c r="FD193" s="603">
        <v>36.82</v>
      </c>
      <c r="FE193" s="603">
        <v>36.82</v>
      </c>
      <c r="FF193" s="603">
        <v>36.82</v>
      </c>
      <c r="FG193" s="603">
        <v>36.82</v>
      </c>
      <c r="FH193" s="603">
        <v>36.82</v>
      </c>
      <c r="FI193" s="603">
        <v>36.82</v>
      </c>
      <c r="FJ193" s="603">
        <v>32.409999999999997</v>
      </c>
      <c r="FK193" s="603">
        <v>32.409999999999997</v>
      </c>
      <c r="FL193" s="593">
        <v>32.409999999999997</v>
      </c>
      <c r="FM193" s="593">
        <v>32.409999999999997</v>
      </c>
      <c r="FN193" s="593">
        <v>32.86</v>
      </c>
      <c r="FO193" s="593">
        <v>32.86</v>
      </c>
      <c r="FP193" s="593">
        <v>46.06</v>
      </c>
      <c r="FQ193" s="593">
        <v>46.06</v>
      </c>
      <c r="FR193" s="593">
        <v>46.06</v>
      </c>
      <c r="FS193" s="593">
        <v>46.06</v>
      </c>
      <c r="FT193" s="593">
        <v>191.01</v>
      </c>
      <c r="FU193" s="593">
        <v>191.01</v>
      </c>
      <c r="FV193" s="593">
        <v>191.01</v>
      </c>
      <c r="FW193" s="593">
        <v>191.01</v>
      </c>
      <c r="FX193" s="593">
        <v>191.01</v>
      </c>
      <c r="FY193" s="593">
        <v>191.01</v>
      </c>
      <c r="FZ193" s="593">
        <v>191.01</v>
      </c>
      <c r="GA193" s="593">
        <v>191.01</v>
      </c>
      <c r="GB193" s="593">
        <v>96.23</v>
      </c>
      <c r="GC193" s="593">
        <v>96.23</v>
      </c>
      <c r="GD193" s="593">
        <v>24.39</v>
      </c>
      <c r="GE193" s="593">
        <v>24.56</v>
      </c>
      <c r="GF193" s="593">
        <v>27.36</v>
      </c>
      <c r="GG193" s="593">
        <v>27.36</v>
      </c>
      <c r="GH193" s="593">
        <v>24.41</v>
      </c>
      <c r="GI193" s="593">
        <v>24.41</v>
      </c>
      <c r="GJ193" s="593">
        <v>24.21</v>
      </c>
      <c r="GK193" s="593">
        <v>24.21</v>
      </c>
      <c r="GL193" s="593">
        <v>24.21</v>
      </c>
      <c r="GM193" s="593">
        <v>24.21</v>
      </c>
      <c r="GN193" s="593">
        <v>9.4600000000000009</v>
      </c>
      <c r="GO193" s="593">
        <v>9.4600000000000009</v>
      </c>
      <c r="GP193" s="593">
        <v>8.18</v>
      </c>
      <c r="GQ193" s="593">
        <v>7.95</v>
      </c>
      <c r="GZ193" s="593">
        <v>55.75</v>
      </c>
      <c r="HA193" s="593">
        <v>55.75</v>
      </c>
      <c r="HB193" s="593">
        <v>174.91</v>
      </c>
      <c r="HC193" s="593">
        <v>174.91</v>
      </c>
      <c r="HD193" s="593">
        <v>174.91</v>
      </c>
      <c r="HE193" s="593">
        <v>174.91</v>
      </c>
      <c r="HF193" s="593">
        <v>226.09</v>
      </c>
      <c r="HG193" s="593">
        <v>226.09</v>
      </c>
      <c r="HH193" s="593">
        <v>226.09</v>
      </c>
      <c r="HI193" s="593">
        <v>226.09</v>
      </c>
      <c r="HJ193" s="593">
        <v>226.09</v>
      </c>
      <c r="HK193" s="593">
        <v>226.09</v>
      </c>
      <c r="HL193" s="593">
        <v>282.31</v>
      </c>
      <c r="HM193" s="593">
        <v>282.31</v>
      </c>
      <c r="HN193" s="593">
        <v>251.17</v>
      </c>
      <c r="HO193" s="593">
        <v>251.17</v>
      </c>
      <c r="HP193" s="593">
        <v>251.17</v>
      </c>
      <c r="HQ193" s="593">
        <v>251.17</v>
      </c>
      <c r="HR193" s="593">
        <v>256.13</v>
      </c>
      <c r="HS193" s="593">
        <v>256.13</v>
      </c>
      <c r="HT193" s="593">
        <v>256.13</v>
      </c>
      <c r="HU193" s="593">
        <v>256.13</v>
      </c>
      <c r="HX193" s="593">
        <v>50.59</v>
      </c>
      <c r="HY193" s="593">
        <v>50.59</v>
      </c>
      <c r="HZ193" s="593">
        <v>167.35</v>
      </c>
      <c r="IA193" s="593">
        <v>167.35</v>
      </c>
      <c r="IB193" s="593">
        <v>169.84</v>
      </c>
      <c r="IC193" s="593">
        <v>169.84</v>
      </c>
      <c r="ID193" s="593">
        <v>222.72</v>
      </c>
      <c r="IE193" s="593">
        <v>222.72</v>
      </c>
      <c r="IJ193" s="593">
        <v>125.83</v>
      </c>
      <c r="IK193" s="593">
        <v>125.83</v>
      </c>
      <c r="IL193" s="593">
        <v>254.14</v>
      </c>
      <c r="IM193" s="593">
        <v>254.14</v>
      </c>
      <c r="IN193" s="593">
        <v>327.14999999999998</v>
      </c>
      <c r="IO193" s="593">
        <v>327.14999999999998</v>
      </c>
      <c r="IP193" s="593">
        <v>327.14999999999998</v>
      </c>
      <c r="IQ193" s="593">
        <v>327.14999999999998</v>
      </c>
      <c r="IV193" s="593">
        <v>125.83</v>
      </c>
      <c r="IW193" s="593">
        <v>125.83</v>
      </c>
      <c r="IX193" s="593">
        <v>254.14</v>
      </c>
      <c r="IY193" s="593">
        <v>254.14</v>
      </c>
      <c r="IZ193" s="593">
        <v>327.14999999999998</v>
      </c>
      <c r="JA193" s="593">
        <v>327.14999999999998</v>
      </c>
      <c r="JB193" s="593">
        <v>327.14999999999998</v>
      </c>
      <c r="JC193" s="593">
        <v>327.14999999999998</v>
      </c>
      <c r="JH193" s="593">
        <v>117.66</v>
      </c>
      <c r="JI193" s="593">
        <v>117.66</v>
      </c>
      <c r="JJ193" s="593">
        <v>245.87</v>
      </c>
      <c r="JK193" s="593">
        <v>245.87</v>
      </c>
      <c r="JL193" s="593">
        <v>245.87</v>
      </c>
      <c r="JM193" s="593">
        <v>245.87</v>
      </c>
      <c r="JN193" s="593">
        <v>316.85000000000002</v>
      </c>
      <c r="JO193" s="593">
        <v>316.85000000000002</v>
      </c>
      <c r="JP193" s="593">
        <v>316.85000000000002</v>
      </c>
      <c r="JQ193" s="593">
        <v>316.85000000000002</v>
      </c>
      <c r="JT193" s="593">
        <v>31.08</v>
      </c>
      <c r="JU193" s="593">
        <v>31.08</v>
      </c>
      <c r="JV193" s="593">
        <v>31.08</v>
      </c>
      <c r="JW193" s="593">
        <v>31.08</v>
      </c>
      <c r="JX193" s="593">
        <v>31.08</v>
      </c>
      <c r="JY193" s="593">
        <v>31.08</v>
      </c>
      <c r="KF193" s="593">
        <v>13.82</v>
      </c>
      <c r="KG193" s="593">
        <v>13.82</v>
      </c>
      <c r="KH193" s="593">
        <v>13.28</v>
      </c>
      <c r="KI193" s="593">
        <v>13.28</v>
      </c>
      <c r="KJ193" s="593">
        <v>13.28</v>
      </c>
      <c r="KK193" s="593">
        <v>13.28</v>
      </c>
      <c r="KR193" s="593">
        <v>32.22</v>
      </c>
      <c r="KS193" s="593">
        <v>32.22</v>
      </c>
      <c r="KT193" s="593">
        <v>32.22</v>
      </c>
      <c r="KU193" s="593">
        <v>32.22</v>
      </c>
      <c r="KV193" s="593">
        <v>170.9</v>
      </c>
      <c r="KW193" s="593">
        <v>170.9</v>
      </c>
      <c r="LD193" s="593">
        <v>15.68</v>
      </c>
      <c r="LE193" s="593">
        <v>15.68</v>
      </c>
      <c r="LF193" s="593">
        <v>15.68</v>
      </c>
      <c r="LG193" s="593">
        <v>15.68</v>
      </c>
      <c r="LH193" s="593">
        <v>2.63</v>
      </c>
      <c r="LI193" s="593">
        <v>2.63</v>
      </c>
      <c r="LP193" s="593">
        <v>15.25</v>
      </c>
      <c r="LQ193" s="593">
        <v>15.25</v>
      </c>
      <c r="LR193" s="593">
        <v>15.25</v>
      </c>
      <c r="LS193" s="593">
        <v>15.25</v>
      </c>
      <c r="LT193" s="593">
        <v>12.55</v>
      </c>
      <c r="LU193" s="593">
        <v>12.55</v>
      </c>
      <c r="MB193" s="593">
        <v>14.83</v>
      </c>
      <c r="MC193" s="593">
        <v>15</v>
      </c>
      <c r="MD193" s="593">
        <v>12.07</v>
      </c>
      <c r="ME193" s="593">
        <v>12.07</v>
      </c>
      <c r="MF193" s="593">
        <v>12.06</v>
      </c>
      <c r="MG193" s="593">
        <v>12.06</v>
      </c>
      <c r="MH193" s="593">
        <v>12.65</v>
      </c>
      <c r="MI193" s="593">
        <v>12.65</v>
      </c>
      <c r="MJ193" s="593">
        <v>12.02</v>
      </c>
      <c r="MK193" s="593">
        <v>12.02</v>
      </c>
      <c r="ML193" s="593">
        <v>12.37</v>
      </c>
      <c r="MM193" s="593">
        <v>12.22</v>
      </c>
      <c r="MN193" s="593">
        <v>35.03</v>
      </c>
      <c r="MO193" s="593">
        <v>35.03</v>
      </c>
      <c r="MP193" s="593">
        <v>29.76</v>
      </c>
      <c r="MQ193" s="593">
        <v>29.76</v>
      </c>
      <c r="MR193" s="593">
        <v>31.03</v>
      </c>
      <c r="MS193" s="593">
        <v>31.03</v>
      </c>
      <c r="MT193" s="593">
        <v>196.33</v>
      </c>
      <c r="MU193" s="593">
        <v>196.33</v>
      </c>
      <c r="MV193" s="593">
        <v>196.33</v>
      </c>
      <c r="MW193" s="593">
        <v>196.33</v>
      </c>
      <c r="MX193" s="593">
        <v>196.33</v>
      </c>
      <c r="MY193" s="593">
        <v>196.33</v>
      </c>
      <c r="MZ193" s="593">
        <v>56.82</v>
      </c>
      <c r="NA193" s="593">
        <v>56.82</v>
      </c>
      <c r="NB193" s="593">
        <v>247.81</v>
      </c>
      <c r="NC193" s="593">
        <v>247.81</v>
      </c>
      <c r="ND193" s="593">
        <v>242.46</v>
      </c>
      <c r="NE193" s="593">
        <v>242.46</v>
      </c>
      <c r="NF193" s="604">
        <f t="shared" si="17"/>
        <v>245.13499999999999</v>
      </c>
      <c r="NG193" s="604">
        <f t="shared" si="17"/>
        <v>245.13499999999999</v>
      </c>
      <c r="NH193" s="593">
        <v>245.72</v>
      </c>
      <c r="NI193" s="593">
        <v>245.72</v>
      </c>
      <c r="NL193" s="593">
        <v>48.87</v>
      </c>
      <c r="NM193" s="593">
        <v>48.87</v>
      </c>
      <c r="NN193" s="593">
        <v>208.81</v>
      </c>
      <c r="NO193" s="593">
        <v>208.81</v>
      </c>
      <c r="NP193" s="593">
        <v>208.81</v>
      </c>
      <c r="NQ193" s="593">
        <v>210.2</v>
      </c>
      <c r="NR193" s="593">
        <v>208.38</v>
      </c>
      <c r="NS193" s="593">
        <v>208.38</v>
      </c>
      <c r="NT193" s="593">
        <v>209.06</v>
      </c>
      <c r="NU193" s="593">
        <v>209.06</v>
      </c>
      <c r="NX193" s="593">
        <v>110.39</v>
      </c>
      <c r="NY193" s="593">
        <v>110.39</v>
      </c>
      <c r="NZ193" s="593">
        <v>221.66</v>
      </c>
      <c r="OA193" s="593">
        <v>221.66</v>
      </c>
      <c r="OB193" s="593">
        <v>221.66</v>
      </c>
      <c r="OC193" s="593">
        <v>221.66</v>
      </c>
      <c r="OD193" s="593">
        <v>222.05</v>
      </c>
      <c r="OE193" s="593">
        <v>222.05</v>
      </c>
      <c r="OJ193" s="593">
        <v>77.989999999999995</v>
      </c>
      <c r="OK193" s="593">
        <v>77.989999999999995</v>
      </c>
      <c r="OL193" s="593">
        <v>175.27</v>
      </c>
      <c r="OM193" s="593">
        <v>175.27</v>
      </c>
      <c r="ON193" s="593">
        <v>175.27</v>
      </c>
      <c r="OO193" s="593">
        <v>175.27</v>
      </c>
      <c r="OP193" s="593">
        <v>192.51</v>
      </c>
      <c r="OQ193" s="593">
        <v>192.51</v>
      </c>
      <c r="OR193" s="593">
        <v>217.26</v>
      </c>
      <c r="OS193" s="593">
        <v>217.26</v>
      </c>
      <c r="OV193" s="593">
        <v>36.64</v>
      </c>
      <c r="OW193" s="593">
        <v>36.64</v>
      </c>
      <c r="OX193" s="593">
        <v>31.48</v>
      </c>
      <c r="OY193" s="593">
        <v>31.48</v>
      </c>
      <c r="OZ193" s="593">
        <v>30.88</v>
      </c>
      <c r="PA193" s="593">
        <v>30.88</v>
      </c>
      <c r="PB193" s="593">
        <v>30.36</v>
      </c>
      <c r="PC193" s="593">
        <v>30.36</v>
      </c>
      <c r="PD193" s="593">
        <v>194.99</v>
      </c>
      <c r="PE193" s="593">
        <v>194.99</v>
      </c>
      <c r="PH193" s="593">
        <v>41.76</v>
      </c>
      <c r="PI193" s="593">
        <v>41.76</v>
      </c>
      <c r="PJ193" s="593">
        <v>36.47</v>
      </c>
      <c r="PK193" s="593">
        <v>36.47</v>
      </c>
      <c r="PL193" s="593">
        <v>36.47</v>
      </c>
      <c r="PM193" s="593">
        <v>35.17</v>
      </c>
      <c r="PN193" s="593">
        <v>35.17</v>
      </c>
      <c r="PO193" s="593">
        <v>35.409999999999997</v>
      </c>
      <c r="PP193" s="593">
        <v>207.01</v>
      </c>
      <c r="PQ193" s="593">
        <v>207.01</v>
      </c>
      <c r="PT193" s="593">
        <v>29.15</v>
      </c>
      <c r="PU193" s="593">
        <v>29.15</v>
      </c>
      <c r="PV193" s="593">
        <v>22.67</v>
      </c>
      <c r="PW193" s="593">
        <v>22.67</v>
      </c>
      <c r="PX193" s="593">
        <v>23.32</v>
      </c>
      <c r="PY193" s="593">
        <v>23.32</v>
      </c>
      <c r="PZ193" s="593">
        <v>23.32</v>
      </c>
      <c r="QA193" s="593">
        <v>23.32</v>
      </c>
      <c r="QB193" s="593">
        <v>23.32</v>
      </c>
      <c r="QC193" s="593">
        <v>23.32</v>
      </c>
      <c r="QD193" s="593">
        <v>23.43</v>
      </c>
      <c r="QE193" s="593">
        <v>23.61</v>
      </c>
      <c r="QF193" s="593">
        <v>8.42</v>
      </c>
      <c r="QG193" s="593">
        <v>8.42</v>
      </c>
      <c r="QH193" s="593">
        <v>6.47</v>
      </c>
      <c r="QI193" s="593">
        <v>6.47</v>
      </c>
      <c r="QJ193" s="593">
        <v>6.64</v>
      </c>
      <c r="QK193" s="593">
        <v>6.64</v>
      </c>
      <c r="QL193" s="593">
        <v>6.64</v>
      </c>
      <c r="QM193" s="593">
        <v>6.64</v>
      </c>
      <c r="QN193" s="593">
        <v>6.64</v>
      </c>
      <c r="QO193" s="593">
        <v>6.64</v>
      </c>
      <c r="QP193" s="593">
        <v>6.7</v>
      </c>
      <c r="QQ193" s="593">
        <v>6.7</v>
      </c>
      <c r="QR193" s="593">
        <v>9.9</v>
      </c>
      <c r="QS193" s="593">
        <v>9.9</v>
      </c>
      <c r="QT193" s="593">
        <v>7.6</v>
      </c>
      <c r="QU193" s="593">
        <v>7.6</v>
      </c>
      <c r="QV193" s="593">
        <v>7.81</v>
      </c>
      <c r="QW193" s="593">
        <v>7.81</v>
      </c>
      <c r="QX193" s="593">
        <v>7.81</v>
      </c>
      <c r="QY193" s="593">
        <v>7.81</v>
      </c>
      <c r="QZ193" s="593">
        <v>7.81</v>
      </c>
      <c r="RA193" s="593">
        <v>7.81</v>
      </c>
      <c r="RB193" s="593">
        <v>7.87</v>
      </c>
      <c r="RC193" s="593">
        <v>7.87</v>
      </c>
      <c r="RD193" s="593">
        <v>15.44</v>
      </c>
      <c r="RE193" s="593">
        <v>15.44</v>
      </c>
      <c r="RF193" s="593">
        <v>11.83</v>
      </c>
      <c r="RG193" s="593">
        <v>11.83</v>
      </c>
      <c r="RH193" s="593">
        <v>12.19</v>
      </c>
      <c r="RI193" s="593">
        <v>12.19</v>
      </c>
      <c r="RJ193" s="593">
        <v>12.19</v>
      </c>
      <c r="RK193" s="593">
        <v>12.19</v>
      </c>
      <c r="RL193" s="593">
        <v>12.19</v>
      </c>
      <c r="RM193" s="593">
        <v>12.19</v>
      </c>
      <c r="RN193" s="593">
        <v>12.26</v>
      </c>
      <c r="RO193" s="593">
        <v>12.36</v>
      </c>
      <c r="RP193" s="593">
        <v>40.78</v>
      </c>
      <c r="RQ193" s="593">
        <v>40.78</v>
      </c>
      <c r="RR193" s="593">
        <v>31.99</v>
      </c>
      <c r="RS193" s="593">
        <v>31.99</v>
      </c>
      <c r="RT193" s="593">
        <v>32.99</v>
      </c>
      <c r="RU193" s="593">
        <v>32.99</v>
      </c>
      <c r="RV193" s="593">
        <v>32.99</v>
      </c>
      <c r="RW193" s="593">
        <v>32.99</v>
      </c>
      <c r="RX193" s="593">
        <v>32.99</v>
      </c>
      <c r="RY193" s="593">
        <v>32.99</v>
      </c>
      <c r="RZ193" s="593">
        <v>33.03</v>
      </c>
      <c r="SA193" s="593">
        <v>33.03</v>
      </c>
      <c r="SB193" s="593">
        <v>21.54</v>
      </c>
      <c r="SC193" s="593">
        <v>21.54</v>
      </c>
      <c r="SD193" s="593">
        <v>16.649999999999999</v>
      </c>
      <c r="SE193" s="593">
        <v>16.649999999999999</v>
      </c>
      <c r="SF193" s="593">
        <v>17.12</v>
      </c>
      <c r="SG193" s="593">
        <v>17.12</v>
      </c>
      <c r="SH193" s="593">
        <v>17.12</v>
      </c>
      <c r="SI193" s="593">
        <v>17.12</v>
      </c>
      <c r="SJ193" s="593">
        <v>17.12</v>
      </c>
      <c r="SK193" s="593">
        <v>17.12</v>
      </c>
      <c r="SL193" s="593">
        <v>17.23</v>
      </c>
      <c r="SM193" s="593">
        <v>17.23</v>
      </c>
      <c r="SN193" s="593">
        <v>18.059999999999999</v>
      </c>
      <c r="SO193" s="593">
        <v>18.059999999999999</v>
      </c>
      <c r="SZ193" s="593">
        <v>19.77</v>
      </c>
      <c r="TA193" s="593">
        <v>19.77</v>
      </c>
      <c r="TX193" s="593">
        <v>12.59</v>
      </c>
      <c r="TY193" s="600">
        <v>12.59</v>
      </c>
    </row>
    <row r="194" spans="1:545" s="593" customFormat="1" x14ac:dyDescent="0.15">
      <c r="A194" s="602">
        <v>78</v>
      </c>
      <c r="B194" s="603">
        <v>46.24</v>
      </c>
      <c r="C194" s="603">
        <v>46.24</v>
      </c>
      <c r="D194" s="603">
        <v>46.35</v>
      </c>
      <c r="E194" s="603">
        <v>46.35</v>
      </c>
      <c r="F194" s="603">
        <v>179.67</v>
      </c>
      <c r="G194" s="603">
        <v>179.67</v>
      </c>
      <c r="H194" s="603">
        <v>170.47</v>
      </c>
      <c r="I194" s="603">
        <v>170.47</v>
      </c>
      <c r="J194" s="603">
        <v>175.05</v>
      </c>
      <c r="K194" s="603">
        <v>175.05</v>
      </c>
      <c r="L194" s="603"/>
      <c r="M194" s="603"/>
      <c r="N194" s="603"/>
      <c r="O194" s="603"/>
      <c r="P194" s="603"/>
      <c r="Q194" s="603"/>
      <c r="R194" s="603"/>
      <c r="S194" s="603"/>
      <c r="T194" s="603"/>
      <c r="U194" s="603"/>
      <c r="V194" s="603"/>
      <c r="W194" s="603"/>
      <c r="X194" s="603"/>
      <c r="Y194" s="603"/>
      <c r="Z194" s="603">
        <v>9.26</v>
      </c>
      <c r="AA194" s="603"/>
      <c r="AB194" s="603"/>
      <c r="AC194" s="603"/>
      <c r="AD194" s="603"/>
      <c r="AE194" s="603"/>
      <c r="AF194" s="603"/>
      <c r="AG194" s="603"/>
      <c r="AH194" s="603"/>
      <c r="AI194" s="603"/>
      <c r="AJ194" s="603"/>
      <c r="AK194" s="603"/>
      <c r="AL194" s="603">
        <v>21.54</v>
      </c>
      <c r="AM194" s="603">
        <v>21.54</v>
      </c>
      <c r="AN194" s="603"/>
      <c r="AO194" s="603"/>
      <c r="AP194" s="603"/>
      <c r="AQ194" s="603"/>
      <c r="AR194" s="603"/>
      <c r="AS194" s="603"/>
      <c r="AT194" s="603"/>
      <c r="AU194" s="603"/>
      <c r="AV194" s="603"/>
      <c r="AW194" s="603"/>
      <c r="AX194" s="603">
        <v>24.52</v>
      </c>
      <c r="AY194" s="603">
        <v>24.52</v>
      </c>
      <c r="AZ194" s="603"/>
      <c r="BA194" s="603"/>
      <c r="BB194" s="603"/>
      <c r="BC194" s="603"/>
      <c r="BD194" s="603"/>
      <c r="BE194" s="603"/>
      <c r="BF194" s="603"/>
      <c r="BG194" s="603"/>
      <c r="BH194" s="603"/>
      <c r="BI194" s="603"/>
      <c r="BJ194" s="603">
        <v>13.2</v>
      </c>
      <c r="BK194" s="603"/>
      <c r="BL194" s="603"/>
      <c r="BM194" s="603"/>
      <c r="BN194" s="603"/>
      <c r="BO194" s="603"/>
      <c r="BP194" s="603"/>
      <c r="BQ194" s="603"/>
      <c r="BR194" s="603"/>
      <c r="BS194" s="603"/>
      <c r="BT194" s="603"/>
      <c r="BU194" s="603"/>
      <c r="BV194" s="603">
        <v>3.69</v>
      </c>
      <c r="BW194" s="603"/>
      <c r="BX194" s="603"/>
      <c r="BY194" s="603"/>
      <c r="BZ194" s="603"/>
      <c r="CA194" s="603"/>
      <c r="CB194" s="603"/>
      <c r="CC194" s="603"/>
      <c r="CD194" s="603"/>
      <c r="CE194" s="603"/>
      <c r="CF194" s="603"/>
      <c r="CG194" s="603"/>
      <c r="CH194" s="603">
        <v>11.77</v>
      </c>
      <c r="CI194" s="603">
        <v>11.78</v>
      </c>
      <c r="CJ194" s="603"/>
      <c r="CK194" s="603"/>
      <c r="CL194" s="603"/>
      <c r="CM194" s="603"/>
      <c r="CN194" s="603"/>
      <c r="CO194" s="603"/>
      <c r="CP194" s="603"/>
      <c r="CQ194" s="603"/>
      <c r="CR194" s="603"/>
      <c r="CS194" s="603"/>
      <c r="CT194" s="603"/>
      <c r="CU194" s="603"/>
      <c r="CV194" s="603"/>
      <c r="CW194" s="603"/>
      <c r="CX194" s="603"/>
      <c r="CY194" s="603"/>
      <c r="CZ194" s="603"/>
      <c r="DA194" s="603"/>
      <c r="DB194" s="603"/>
      <c r="DC194" s="603"/>
      <c r="DD194" s="603"/>
      <c r="DE194" s="603"/>
      <c r="DF194" s="603">
        <v>144.71</v>
      </c>
      <c r="DG194" s="603">
        <v>144.71</v>
      </c>
      <c r="DH194" s="603">
        <v>144.25</v>
      </c>
      <c r="DI194" s="603">
        <v>144.72</v>
      </c>
      <c r="DJ194" s="603">
        <v>268.21999999999997</v>
      </c>
      <c r="DK194" s="603">
        <v>268.16000000000003</v>
      </c>
      <c r="DL194" s="603">
        <v>258.85000000000002</v>
      </c>
      <c r="DM194" s="603">
        <v>258.85000000000002</v>
      </c>
      <c r="DN194" s="603">
        <v>268.16000000000003</v>
      </c>
      <c r="DO194" s="603">
        <v>268.16000000000003</v>
      </c>
      <c r="DP194" s="603">
        <v>258.85000000000002</v>
      </c>
      <c r="DQ194" s="603">
        <v>268.16000000000003</v>
      </c>
      <c r="DR194" s="603">
        <v>268.16000000000003</v>
      </c>
      <c r="DS194" s="603">
        <v>268.16000000000003</v>
      </c>
      <c r="DT194" s="603">
        <v>258.85000000000002</v>
      </c>
      <c r="DU194" s="603">
        <v>258.85000000000002</v>
      </c>
      <c r="DV194" s="603">
        <v>280.89</v>
      </c>
      <c r="DW194" s="603">
        <v>272.81</v>
      </c>
      <c r="DX194" s="603">
        <v>280.89</v>
      </c>
      <c r="DY194" s="603">
        <v>280.89</v>
      </c>
      <c r="DZ194" s="603">
        <v>272.81</v>
      </c>
      <c r="EA194" s="603">
        <v>272.81</v>
      </c>
      <c r="EB194" s="603">
        <v>273.20999999999998</v>
      </c>
      <c r="EC194" s="603">
        <v>273.20999999999998</v>
      </c>
      <c r="ED194" s="603">
        <v>76.5</v>
      </c>
      <c r="EE194" s="603">
        <v>73.72</v>
      </c>
      <c r="EF194" s="603">
        <v>73.72</v>
      </c>
      <c r="EG194" s="603">
        <v>73.59</v>
      </c>
      <c r="EH194" s="603">
        <v>73.900000000000006</v>
      </c>
      <c r="EI194" s="603">
        <v>73.900000000000006</v>
      </c>
      <c r="EJ194" s="603">
        <v>221.32</v>
      </c>
      <c r="EK194" s="603">
        <v>221.32</v>
      </c>
      <c r="EL194" s="603">
        <v>221.32</v>
      </c>
      <c r="EM194" s="603">
        <v>226.25</v>
      </c>
      <c r="EN194" s="603">
        <v>221.54</v>
      </c>
      <c r="EO194" s="603">
        <v>221.54</v>
      </c>
      <c r="EP194" s="603">
        <v>221.66</v>
      </c>
      <c r="EQ194" s="603">
        <v>221.66</v>
      </c>
      <c r="ER194" s="603">
        <v>66.010000000000005</v>
      </c>
      <c r="ES194" s="603">
        <v>66.23</v>
      </c>
      <c r="ET194" s="603">
        <v>66.099999999999994</v>
      </c>
      <c r="EU194" s="603">
        <v>66.099999999999994</v>
      </c>
      <c r="EV194" s="603">
        <v>66.099999999999994</v>
      </c>
      <c r="EW194" s="603">
        <v>66.099999999999994</v>
      </c>
      <c r="EX194" s="603">
        <v>66.099999999999994</v>
      </c>
      <c r="EY194" s="603">
        <v>59.74</v>
      </c>
      <c r="EZ194" s="603">
        <v>185.29</v>
      </c>
      <c r="FA194" s="603">
        <v>185.29</v>
      </c>
      <c r="FB194" s="603">
        <v>185.29</v>
      </c>
      <c r="FC194" s="603">
        <v>185.29</v>
      </c>
      <c r="FD194" s="603">
        <v>36.93</v>
      </c>
      <c r="FE194" s="603">
        <v>36.93</v>
      </c>
      <c r="FF194" s="603">
        <v>36.93</v>
      </c>
      <c r="FG194" s="603">
        <v>36.93</v>
      </c>
      <c r="FH194" s="603">
        <v>36.93</v>
      </c>
      <c r="FI194" s="603">
        <v>36.93</v>
      </c>
      <c r="FJ194" s="603">
        <v>32.56</v>
      </c>
      <c r="FK194" s="603">
        <v>32.56</v>
      </c>
      <c r="FL194" s="593">
        <v>32.56</v>
      </c>
      <c r="FM194" s="593">
        <v>32.56</v>
      </c>
      <c r="FN194" s="593">
        <v>33</v>
      </c>
      <c r="FO194" s="593">
        <v>33</v>
      </c>
      <c r="FP194" s="593">
        <v>46.21</v>
      </c>
      <c r="FQ194" s="593">
        <v>46.21</v>
      </c>
      <c r="FR194" s="593">
        <v>46.21</v>
      </c>
      <c r="FS194" s="593">
        <v>46.21</v>
      </c>
      <c r="FT194" s="593">
        <v>191.73</v>
      </c>
      <c r="FU194" s="593">
        <v>191.73</v>
      </c>
      <c r="FV194" s="593">
        <v>191.73</v>
      </c>
      <c r="FW194" s="593">
        <v>191.73</v>
      </c>
      <c r="FX194" s="593">
        <v>191.73</v>
      </c>
      <c r="FY194" s="593">
        <v>191.73</v>
      </c>
      <c r="FZ194" s="593">
        <v>191.73</v>
      </c>
      <c r="GA194" s="593">
        <v>191.73</v>
      </c>
      <c r="GB194" s="593">
        <v>96.66</v>
      </c>
      <c r="GC194" s="593">
        <v>96.66</v>
      </c>
      <c r="GD194" s="593">
        <v>24.51</v>
      </c>
      <c r="GE194" s="593">
        <v>24.68</v>
      </c>
      <c r="GF194" s="593">
        <v>27.46</v>
      </c>
      <c r="GG194" s="593">
        <v>27.46</v>
      </c>
      <c r="GH194" s="593">
        <v>24.54</v>
      </c>
      <c r="GI194" s="593">
        <v>24.54</v>
      </c>
      <c r="GJ194" s="593">
        <v>24.34</v>
      </c>
      <c r="GK194" s="593">
        <v>24.34</v>
      </c>
      <c r="GL194" s="593">
        <v>24.34</v>
      </c>
      <c r="GM194" s="593">
        <v>24.34</v>
      </c>
      <c r="GN194" s="593">
        <v>9.49</v>
      </c>
      <c r="GO194" s="593">
        <v>9.49</v>
      </c>
      <c r="GP194" s="593">
        <v>8.2200000000000006</v>
      </c>
      <c r="GQ194" s="593">
        <v>7.99</v>
      </c>
      <c r="GZ194" s="593">
        <v>55.94</v>
      </c>
      <c r="HA194" s="593">
        <v>55.94</v>
      </c>
      <c r="HB194" s="593">
        <v>175.62</v>
      </c>
      <c r="HC194" s="593">
        <v>175.62</v>
      </c>
      <c r="HD194" s="593">
        <v>175.62</v>
      </c>
      <c r="HE194" s="593">
        <v>175.62</v>
      </c>
      <c r="HF194" s="593">
        <v>227.18</v>
      </c>
      <c r="HG194" s="593">
        <v>227.18</v>
      </c>
      <c r="HH194" s="593">
        <v>227.18</v>
      </c>
      <c r="HI194" s="593">
        <v>227.18</v>
      </c>
      <c r="HJ194" s="593">
        <v>227.18</v>
      </c>
      <c r="HK194" s="593">
        <v>227.18</v>
      </c>
      <c r="HL194" s="593">
        <v>283.64</v>
      </c>
      <c r="HM194" s="593">
        <v>283.64</v>
      </c>
      <c r="HN194" s="593">
        <v>252.42</v>
      </c>
      <c r="HO194" s="593">
        <v>252.42</v>
      </c>
      <c r="HP194" s="593">
        <v>252.42</v>
      </c>
      <c r="HQ194" s="593">
        <v>252.42</v>
      </c>
      <c r="HR194" s="593">
        <v>257.31</v>
      </c>
      <c r="HS194" s="593">
        <v>257.31</v>
      </c>
      <c r="HT194" s="593">
        <v>257.31</v>
      </c>
      <c r="HU194" s="593">
        <v>257.31</v>
      </c>
      <c r="HX194" s="593">
        <v>50.74</v>
      </c>
      <c r="HY194" s="593">
        <v>50.74</v>
      </c>
      <c r="HZ194" s="593">
        <v>167.93</v>
      </c>
      <c r="IA194" s="593">
        <v>167.93</v>
      </c>
      <c r="IB194" s="593">
        <v>170.44</v>
      </c>
      <c r="IC194" s="593">
        <v>170.44</v>
      </c>
      <c r="ID194" s="593">
        <v>223.65</v>
      </c>
      <c r="IE194" s="593">
        <v>223.65</v>
      </c>
      <c r="IJ194" s="593">
        <v>126.2</v>
      </c>
      <c r="IK194" s="593">
        <v>126.2</v>
      </c>
      <c r="IL194" s="593">
        <v>254.77</v>
      </c>
      <c r="IM194" s="593">
        <v>254.77</v>
      </c>
      <c r="IN194" s="593">
        <v>328.19</v>
      </c>
      <c r="IO194" s="593">
        <v>328.19</v>
      </c>
      <c r="IP194" s="593">
        <v>328.19</v>
      </c>
      <c r="IQ194" s="593">
        <v>328.19</v>
      </c>
      <c r="IV194" s="593">
        <v>126.2</v>
      </c>
      <c r="IW194" s="593">
        <v>126.2</v>
      </c>
      <c r="IX194" s="593">
        <v>254.77</v>
      </c>
      <c r="IY194" s="593">
        <v>254.77</v>
      </c>
      <c r="IZ194" s="593">
        <v>328.19</v>
      </c>
      <c r="JA194" s="593">
        <v>328.19</v>
      </c>
      <c r="JB194" s="593">
        <v>328.19</v>
      </c>
      <c r="JC194" s="593">
        <v>328.19</v>
      </c>
      <c r="JH194" s="593">
        <v>118.02</v>
      </c>
      <c r="JI194" s="593">
        <v>118.02</v>
      </c>
      <c r="JJ194" s="593">
        <v>246.54</v>
      </c>
      <c r="JK194" s="593">
        <v>246.54</v>
      </c>
      <c r="JL194" s="593">
        <v>246.54</v>
      </c>
      <c r="JM194" s="593">
        <v>246.54</v>
      </c>
      <c r="JN194" s="593">
        <v>317.92</v>
      </c>
      <c r="JO194" s="593">
        <v>317.92</v>
      </c>
      <c r="JP194" s="593">
        <v>317.92</v>
      </c>
      <c r="JQ194" s="593">
        <v>317.92</v>
      </c>
      <c r="JT194" s="593">
        <v>31.17</v>
      </c>
      <c r="JU194" s="593">
        <v>31.17</v>
      </c>
      <c r="JV194" s="593">
        <v>31.17</v>
      </c>
      <c r="JW194" s="593">
        <v>31.17</v>
      </c>
      <c r="JX194" s="593">
        <v>31.17</v>
      </c>
      <c r="JY194" s="593">
        <v>31.17</v>
      </c>
      <c r="KF194" s="593">
        <v>13.87</v>
      </c>
      <c r="KG194" s="593">
        <v>13.87</v>
      </c>
      <c r="KH194" s="593">
        <v>13.33</v>
      </c>
      <c r="KI194" s="593">
        <v>13.33</v>
      </c>
      <c r="KJ194" s="593">
        <v>13.33</v>
      </c>
      <c r="KK194" s="593">
        <v>13.33</v>
      </c>
      <c r="KR194" s="593">
        <v>32.33</v>
      </c>
      <c r="KS194" s="593">
        <v>32.33</v>
      </c>
      <c r="KT194" s="593">
        <v>32.33</v>
      </c>
      <c r="KU194" s="593">
        <v>32.33</v>
      </c>
      <c r="KV194" s="593">
        <v>171.65</v>
      </c>
      <c r="KW194" s="593">
        <v>171.65</v>
      </c>
      <c r="LD194" s="593">
        <v>15.74</v>
      </c>
      <c r="LE194" s="593">
        <v>15.74</v>
      </c>
      <c r="LF194" s="593">
        <v>15.74</v>
      </c>
      <c r="LG194" s="593">
        <v>15.74</v>
      </c>
      <c r="LH194" s="593">
        <v>2.64</v>
      </c>
      <c r="LI194" s="593">
        <v>2.64</v>
      </c>
      <c r="LP194" s="593">
        <v>15.3</v>
      </c>
      <c r="LQ194" s="593">
        <v>15.3</v>
      </c>
      <c r="LR194" s="593">
        <v>15.3</v>
      </c>
      <c r="LS194" s="593">
        <v>15.3</v>
      </c>
      <c r="LT194" s="593">
        <v>12.6</v>
      </c>
      <c r="LU194" s="593">
        <v>12.6</v>
      </c>
      <c r="MB194" s="593">
        <v>14.87</v>
      </c>
      <c r="MC194" s="593">
        <v>15.04</v>
      </c>
      <c r="MD194" s="593">
        <v>12.13</v>
      </c>
      <c r="ME194" s="593">
        <v>12.13</v>
      </c>
      <c r="MF194" s="593">
        <v>12.13</v>
      </c>
      <c r="MG194" s="593">
        <v>12.13</v>
      </c>
      <c r="MH194" s="593">
        <v>12.71</v>
      </c>
      <c r="MI194" s="593">
        <v>12.71</v>
      </c>
      <c r="MJ194" s="593">
        <v>12.08</v>
      </c>
      <c r="MK194" s="593">
        <v>12.08</v>
      </c>
      <c r="ML194" s="593">
        <v>12.43</v>
      </c>
      <c r="MM194" s="593">
        <v>12.28</v>
      </c>
      <c r="MN194" s="593">
        <v>35.14</v>
      </c>
      <c r="MO194" s="593">
        <v>35.14</v>
      </c>
      <c r="MP194" s="593">
        <v>29.9</v>
      </c>
      <c r="MQ194" s="593">
        <v>29.9</v>
      </c>
      <c r="MR194" s="593">
        <v>31.16</v>
      </c>
      <c r="MS194" s="593">
        <v>31.16</v>
      </c>
      <c r="MT194" s="593">
        <v>197.23</v>
      </c>
      <c r="MU194" s="593">
        <v>197.23</v>
      </c>
      <c r="MV194" s="593">
        <v>197.23</v>
      </c>
      <c r="MW194" s="593">
        <v>197.23</v>
      </c>
      <c r="MX194" s="593">
        <v>197.23</v>
      </c>
      <c r="MY194" s="593">
        <v>197.23</v>
      </c>
      <c r="MZ194" s="593">
        <v>57</v>
      </c>
      <c r="NA194" s="593">
        <v>57</v>
      </c>
      <c r="NB194" s="593">
        <v>248.9</v>
      </c>
      <c r="NC194" s="593">
        <v>248.9</v>
      </c>
      <c r="ND194" s="593">
        <v>243.54</v>
      </c>
      <c r="NE194" s="593">
        <v>243.54</v>
      </c>
      <c r="NF194" s="604">
        <f t="shared" si="17"/>
        <v>246.22</v>
      </c>
      <c r="NG194" s="604">
        <f t="shared" si="17"/>
        <v>246.22</v>
      </c>
      <c r="NH194" s="593">
        <v>246.76</v>
      </c>
      <c r="NI194" s="593">
        <v>246.76</v>
      </c>
      <c r="NL194" s="593">
        <v>49.02</v>
      </c>
      <c r="NM194" s="593">
        <v>49.02</v>
      </c>
      <c r="NN194" s="593">
        <v>209.74</v>
      </c>
      <c r="NO194" s="593">
        <v>209.74</v>
      </c>
      <c r="NP194" s="593">
        <v>209.74</v>
      </c>
      <c r="NQ194" s="593">
        <v>211.11</v>
      </c>
      <c r="NR194" s="593">
        <v>209.32</v>
      </c>
      <c r="NS194" s="593">
        <v>209.32</v>
      </c>
      <c r="NT194" s="593">
        <v>209.99</v>
      </c>
      <c r="NU194" s="593">
        <v>209.99</v>
      </c>
      <c r="NX194" s="593">
        <v>110.74</v>
      </c>
      <c r="NY194" s="593">
        <v>110.74</v>
      </c>
      <c r="NZ194" s="593">
        <v>222.47</v>
      </c>
      <c r="OA194" s="593">
        <v>222.47</v>
      </c>
      <c r="OB194" s="593">
        <v>222.47</v>
      </c>
      <c r="OC194" s="593">
        <v>222.47</v>
      </c>
      <c r="OD194" s="593">
        <v>222.86</v>
      </c>
      <c r="OE194" s="593">
        <v>222.86</v>
      </c>
      <c r="OJ194" s="593">
        <v>78.239999999999995</v>
      </c>
      <c r="OK194" s="593">
        <v>78.239999999999995</v>
      </c>
      <c r="OL194" s="593">
        <v>175.77</v>
      </c>
      <c r="OM194" s="593">
        <v>175.77</v>
      </c>
      <c r="ON194" s="593">
        <v>175.77</v>
      </c>
      <c r="OO194" s="593">
        <v>175.77</v>
      </c>
      <c r="OP194" s="593">
        <v>193.63</v>
      </c>
      <c r="OQ194" s="593">
        <v>193.63</v>
      </c>
      <c r="OR194" s="593">
        <v>218.18</v>
      </c>
      <c r="OS194" s="593">
        <v>218.18</v>
      </c>
      <c r="OV194" s="593">
        <v>36.76</v>
      </c>
      <c r="OW194" s="593">
        <v>36.76</v>
      </c>
      <c r="OX194" s="593">
        <v>31.63</v>
      </c>
      <c r="OY194" s="593">
        <v>31.63</v>
      </c>
      <c r="OZ194" s="593">
        <v>31.03</v>
      </c>
      <c r="PA194" s="593">
        <v>31.03</v>
      </c>
      <c r="PB194" s="593">
        <v>30.51</v>
      </c>
      <c r="PC194" s="593">
        <v>30.51</v>
      </c>
      <c r="PD194" s="593">
        <v>195.88</v>
      </c>
      <c r="PE194" s="593">
        <v>195.88</v>
      </c>
      <c r="PH194" s="593">
        <v>41.89</v>
      </c>
      <c r="PI194" s="593">
        <v>41.89</v>
      </c>
      <c r="PJ194" s="593">
        <v>36.630000000000003</v>
      </c>
      <c r="PK194" s="593">
        <v>36.630000000000003</v>
      </c>
      <c r="PL194" s="593">
        <v>36.630000000000003</v>
      </c>
      <c r="PM194" s="593">
        <v>35.32</v>
      </c>
      <c r="PN194" s="593">
        <v>35.32</v>
      </c>
      <c r="PO194" s="593">
        <v>35.56</v>
      </c>
      <c r="PP194" s="593">
        <v>207.87</v>
      </c>
      <c r="PQ194" s="593">
        <v>207.87</v>
      </c>
      <c r="PT194" s="593">
        <v>29.23</v>
      </c>
      <c r="PU194" s="593">
        <v>29.23</v>
      </c>
      <c r="PV194" s="593">
        <v>22.77</v>
      </c>
      <c r="PW194" s="593">
        <v>22.77</v>
      </c>
      <c r="PX194" s="593">
        <v>23.45</v>
      </c>
      <c r="PY194" s="593">
        <v>23.45</v>
      </c>
      <c r="PZ194" s="593">
        <v>23.45</v>
      </c>
      <c r="QA194" s="593">
        <v>23.45</v>
      </c>
      <c r="QB194" s="593">
        <v>23.45</v>
      </c>
      <c r="QC194" s="593">
        <v>23.45</v>
      </c>
      <c r="QD194" s="593">
        <v>23.53</v>
      </c>
      <c r="QE194" s="593">
        <v>23.71</v>
      </c>
      <c r="QF194" s="593">
        <v>8.44</v>
      </c>
      <c r="QG194" s="593">
        <v>8.44</v>
      </c>
      <c r="QH194" s="593">
        <v>6.5</v>
      </c>
      <c r="QI194" s="593">
        <v>6.5</v>
      </c>
      <c r="QJ194" s="593">
        <v>6.68</v>
      </c>
      <c r="QK194" s="593">
        <v>6.68</v>
      </c>
      <c r="QL194" s="593">
        <v>6.68</v>
      </c>
      <c r="QM194" s="593">
        <v>6.68</v>
      </c>
      <c r="QN194" s="593">
        <v>6.68</v>
      </c>
      <c r="QO194" s="593">
        <v>6.68</v>
      </c>
      <c r="QP194" s="593">
        <v>6.73</v>
      </c>
      <c r="QQ194" s="593">
        <v>6.73</v>
      </c>
      <c r="QR194" s="593">
        <v>9.92</v>
      </c>
      <c r="QS194" s="593">
        <v>9.92</v>
      </c>
      <c r="QT194" s="593">
        <v>7.63</v>
      </c>
      <c r="QU194" s="593">
        <v>7.63</v>
      </c>
      <c r="QV194" s="593">
        <v>7.85</v>
      </c>
      <c r="QW194" s="593">
        <v>7.85</v>
      </c>
      <c r="QX194" s="593">
        <v>7.85</v>
      </c>
      <c r="QY194" s="593">
        <v>7.85</v>
      </c>
      <c r="QZ194" s="593">
        <v>7.85</v>
      </c>
      <c r="RA194" s="593">
        <v>7.85</v>
      </c>
      <c r="RB194" s="593">
        <v>7.91</v>
      </c>
      <c r="RC194" s="593">
        <v>7.91</v>
      </c>
      <c r="RD194" s="593">
        <v>15.5</v>
      </c>
      <c r="RE194" s="593">
        <v>15.5</v>
      </c>
      <c r="RF194" s="593">
        <v>11.91</v>
      </c>
      <c r="RG194" s="593">
        <v>11.91</v>
      </c>
      <c r="RH194" s="593">
        <v>12.27</v>
      </c>
      <c r="RI194" s="593">
        <v>12.27</v>
      </c>
      <c r="RJ194" s="593">
        <v>12.27</v>
      </c>
      <c r="RK194" s="593">
        <v>12.27</v>
      </c>
      <c r="RL194" s="593">
        <v>12.27</v>
      </c>
      <c r="RM194" s="593">
        <v>12.27</v>
      </c>
      <c r="RN194" s="593">
        <v>12.34</v>
      </c>
      <c r="RO194" s="593">
        <v>12.44</v>
      </c>
      <c r="RP194" s="593">
        <v>40.92</v>
      </c>
      <c r="RQ194" s="593">
        <v>40.92</v>
      </c>
      <c r="RR194" s="593">
        <v>32.18</v>
      </c>
      <c r="RS194" s="593">
        <v>32.18</v>
      </c>
      <c r="RT194" s="593">
        <v>33.18</v>
      </c>
      <c r="RU194" s="593">
        <v>33.18</v>
      </c>
      <c r="RV194" s="593">
        <v>33.18</v>
      </c>
      <c r="RW194" s="593">
        <v>33.18</v>
      </c>
      <c r="RX194" s="593">
        <v>33.18</v>
      </c>
      <c r="RY194" s="593">
        <v>33.18</v>
      </c>
      <c r="RZ194" s="593">
        <v>33.21</v>
      </c>
      <c r="SA194" s="593">
        <v>33.21</v>
      </c>
      <c r="SB194" s="593">
        <v>21.59</v>
      </c>
      <c r="SC194" s="593">
        <v>21.59</v>
      </c>
      <c r="SD194" s="593">
        <v>16.72</v>
      </c>
      <c r="SE194" s="593">
        <v>16.72</v>
      </c>
      <c r="SF194" s="593">
        <v>17.18</v>
      </c>
      <c r="SG194" s="593">
        <v>17.18</v>
      </c>
      <c r="SH194" s="593">
        <v>17.18</v>
      </c>
      <c r="SI194" s="593">
        <v>17.18</v>
      </c>
      <c r="SJ194" s="593">
        <v>17.18</v>
      </c>
      <c r="SK194" s="593">
        <v>17.18</v>
      </c>
      <c r="SL194" s="593">
        <v>17.3</v>
      </c>
      <c r="SM194" s="593">
        <v>17.3</v>
      </c>
      <c r="SN194" s="593">
        <v>18.12</v>
      </c>
      <c r="SO194" s="593">
        <v>18.12</v>
      </c>
      <c r="SZ194" s="593">
        <v>19.829999999999998</v>
      </c>
      <c r="TA194" s="593">
        <v>19.829999999999998</v>
      </c>
      <c r="TX194" s="593">
        <v>12.63</v>
      </c>
      <c r="TY194" s="600">
        <v>12.63</v>
      </c>
    </row>
    <row r="195" spans="1:545" s="593" customFormat="1" x14ac:dyDescent="0.15">
      <c r="A195" s="602">
        <v>79</v>
      </c>
      <c r="B195" s="603">
        <v>46.38</v>
      </c>
      <c r="C195" s="603">
        <v>46.38</v>
      </c>
      <c r="D195" s="603">
        <v>46.49</v>
      </c>
      <c r="E195" s="603">
        <v>46.49</v>
      </c>
      <c r="F195" s="603">
        <v>180.26</v>
      </c>
      <c r="G195" s="603">
        <v>180.26</v>
      </c>
      <c r="H195" s="603">
        <v>171.16</v>
      </c>
      <c r="I195" s="603">
        <v>171.16</v>
      </c>
      <c r="J195" s="603">
        <v>175.66</v>
      </c>
      <c r="K195" s="603">
        <v>175.66</v>
      </c>
      <c r="L195" s="603"/>
      <c r="M195" s="603"/>
      <c r="N195" s="603"/>
      <c r="O195" s="603"/>
      <c r="P195" s="603"/>
      <c r="Q195" s="603"/>
      <c r="R195" s="603"/>
      <c r="S195" s="603"/>
      <c r="T195" s="603"/>
      <c r="U195" s="603"/>
      <c r="V195" s="603"/>
      <c r="W195" s="603"/>
      <c r="X195" s="603"/>
      <c r="Y195" s="603"/>
      <c r="Z195" s="603">
        <v>9.2899999999999991</v>
      </c>
      <c r="AA195" s="603"/>
      <c r="AB195" s="603"/>
      <c r="AC195" s="603"/>
      <c r="AD195" s="603"/>
      <c r="AE195" s="603"/>
      <c r="AF195" s="603"/>
      <c r="AG195" s="603"/>
      <c r="AH195" s="603"/>
      <c r="AI195" s="603"/>
      <c r="AJ195" s="603"/>
      <c r="AK195" s="603"/>
      <c r="AL195" s="603">
        <v>21.61</v>
      </c>
      <c r="AM195" s="603">
        <v>21.61</v>
      </c>
      <c r="AN195" s="603"/>
      <c r="AO195" s="603"/>
      <c r="AP195" s="603"/>
      <c r="AQ195" s="603"/>
      <c r="AR195" s="603"/>
      <c r="AS195" s="603"/>
      <c r="AT195" s="603"/>
      <c r="AU195" s="603"/>
      <c r="AV195" s="603"/>
      <c r="AW195" s="603"/>
      <c r="AX195" s="603">
        <v>24.59</v>
      </c>
      <c r="AY195" s="603">
        <v>24.59</v>
      </c>
      <c r="AZ195" s="603"/>
      <c r="BA195" s="603"/>
      <c r="BB195" s="603"/>
      <c r="BC195" s="603"/>
      <c r="BD195" s="603"/>
      <c r="BE195" s="603"/>
      <c r="BF195" s="603"/>
      <c r="BG195" s="603"/>
      <c r="BH195" s="603"/>
      <c r="BI195" s="603"/>
      <c r="BJ195" s="603">
        <v>13.23</v>
      </c>
      <c r="BK195" s="603"/>
      <c r="BL195" s="603"/>
      <c r="BM195" s="603"/>
      <c r="BN195" s="603"/>
      <c r="BO195" s="603"/>
      <c r="BP195" s="603"/>
      <c r="BQ195" s="603"/>
      <c r="BR195" s="603"/>
      <c r="BS195" s="603"/>
      <c r="BT195" s="603"/>
      <c r="BU195" s="603"/>
      <c r="BV195" s="603">
        <v>3.71</v>
      </c>
      <c r="BW195" s="603"/>
      <c r="BX195" s="603"/>
      <c r="BY195" s="603"/>
      <c r="BZ195" s="603"/>
      <c r="CA195" s="603"/>
      <c r="CB195" s="603"/>
      <c r="CC195" s="603"/>
      <c r="CD195" s="603"/>
      <c r="CE195" s="603"/>
      <c r="CF195" s="603"/>
      <c r="CG195" s="603"/>
      <c r="CH195" s="603">
        <v>11.81</v>
      </c>
      <c r="CI195" s="603">
        <v>11.81</v>
      </c>
      <c r="CJ195" s="603"/>
      <c r="CK195" s="603"/>
      <c r="CL195" s="603"/>
      <c r="CM195" s="603"/>
      <c r="CN195" s="603"/>
      <c r="CO195" s="603"/>
      <c r="CP195" s="603"/>
      <c r="CQ195" s="603"/>
      <c r="CR195" s="603"/>
      <c r="CS195" s="603"/>
      <c r="CT195" s="603"/>
      <c r="CU195" s="603"/>
      <c r="CV195" s="603"/>
      <c r="CW195" s="603"/>
      <c r="CX195" s="603"/>
      <c r="CY195" s="603"/>
      <c r="CZ195" s="603"/>
      <c r="DA195" s="603"/>
      <c r="DB195" s="603"/>
      <c r="DC195" s="603"/>
      <c r="DD195" s="603"/>
      <c r="DE195" s="603"/>
      <c r="DF195" s="603">
        <v>145.16999999999999</v>
      </c>
      <c r="DG195" s="603">
        <v>145.16999999999999</v>
      </c>
      <c r="DH195" s="603">
        <v>144.69999999999999</v>
      </c>
      <c r="DI195" s="603">
        <v>145.16999999999999</v>
      </c>
      <c r="DJ195" s="603">
        <v>269.41999999999996</v>
      </c>
      <c r="DK195" s="603">
        <v>269.33</v>
      </c>
      <c r="DL195" s="603">
        <v>259.98</v>
      </c>
      <c r="DM195" s="603">
        <v>259.98</v>
      </c>
      <c r="DN195" s="603">
        <v>269.33</v>
      </c>
      <c r="DO195" s="603">
        <v>269.33</v>
      </c>
      <c r="DP195" s="603">
        <v>259.98</v>
      </c>
      <c r="DQ195" s="603">
        <v>269.33</v>
      </c>
      <c r="DR195" s="603">
        <v>269.33</v>
      </c>
      <c r="DS195" s="603">
        <v>269.33</v>
      </c>
      <c r="DT195" s="603">
        <v>259.98</v>
      </c>
      <c r="DU195" s="603">
        <v>259.98</v>
      </c>
      <c r="DV195" s="603">
        <v>281.94</v>
      </c>
      <c r="DW195" s="603">
        <v>273.83</v>
      </c>
      <c r="DX195" s="603">
        <v>281.94</v>
      </c>
      <c r="DY195" s="603">
        <v>281.94</v>
      </c>
      <c r="DZ195" s="603">
        <v>273.83</v>
      </c>
      <c r="EA195" s="603">
        <v>273.83</v>
      </c>
      <c r="EB195" s="603">
        <v>274.22000000000003</v>
      </c>
      <c r="EC195" s="603">
        <v>274.22000000000003</v>
      </c>
      <c r="ED195" s="603">
        <v>76.739999999999995</v>
      </c>
      <c r="EE195" s="603">
        <v>73.95</v>
      </c>
      <c r="EF195" s="603">
        <v>73.95</v>
      </c>
      <c r="EG195" s="603">
        <v>73.849999999999994</v>
      </c>
      <c r="EH195" s="603">
        <v>74.150000000000006</v>
      </c>
      <c r="EI195" s="603">
        <v>74.150000000000006</v>
      </c>
      <c r="EJ195" s="603">
        <v>222.29</v>
      </c>
      <c r="EK195" s="603">
        <v>222.29</v>
      </c>
      <c r="EL195" s="603">
        <v>222.29</v>
      </c>
      <c r="EM195" s="603">
        <v>227.23</v>
      </c>
      <c r="EN195" s="603">
        <v>222.51</v>
      </c>
      <c r="EO195" s="603">
        <v>222.51</v>
      </c>
      <c r="EP195" s="603">
        <v>222.63</v>
      </c>
      <c r="EQ195" s="603">
        <v>222.63</v>
      </c>
      <c r="ER195" s="603">
        <v>66.25</v>
      </c>
      <c r="ES195" s="603">
        <v>66.459999999999994</v>
      </c>
      <c r="ET195" s="603">
        <v>66.3</v>
      </c>
      <c r="EU195" s="603">
        <v>66.3</v>
      </c>
      <c r="EV195" s="603">
        <v>66.3</v>
      </c>
      <c r="EW195" s="603">
        <v>66.3</v>
      </c>
      <c r="EX195" s="603">
        <v>66.3</v>
      </c>
      <c r="EY195" s="603">
        <v>60.04</v>
      </c>
      <c r="EZ195" s="603">
        <v>186.21</v>
      </c>
      <c r="FA195" s="603">
        <v>186.21</v>
      </c>
      <c r="FB195" s="603">
        <v>186.21</v>
      </c>
      <c r="FC195" s="603">
        <v>186.21</v>
      </c>
      <c r="FD195" s="603">
        <v>37.06</v>
      </c>
      <c r="FE195" s="603">
        <v>37.06</v>
      </c>
      <c r="FF195" s="603">
        <v>37.06</v>
      </c>
      <c r="FG195" s="603">
        <v>37.06</v>
      </c>
      <c r="FH195" s="603">
        <v>37.06</v>
      </c>
      <c r="FI195" s="603">
        <v>37.06</v>
      </c>
      <c r="FJ195" s="603">
        <v>32.729999999999997</v>
      </c>
      <c r="FK195" s="603">
        <v>32.729999999999997</v>
      </c>
      <c r="FL195" s="593">
        <v>32.729999999999997</v>
      </c>
      <c r="FM195" s="593">
        <v>32.729999999999997</v>
      </c>
      <c r="FN195" s="593">
        <v>33.159999999999997</v>
      </c>
      <c r="FO195" s="593">
        <v>33.159999999999997</v>
      </c>
      <c r="FP195" s="593">
        <v>46.37</v>
      </c>
      <c r="FQ195" s="593">
        <v>46.37</v>
      </c>
      <c r="FR195" s="593">
        <v>46.37</v>
      </c>
      <c r="FS195" s="593">
        <v>46.37</v>
      </c>
      <c r="FT195" s="593">
        <v>192.69</v>
      </c>
      <c r="FU195" s="593">
        <v>192.69</v>
      </c>
      <c r="FV195" s="593">
        <v>192.69</v>
      </c>
      <c r="FW195" s="593">
        <v>192.69</v>
      </c>
      <c r="FX195" s="593">
        <v>192.69</v>
      </c>
      <c r="FY195" s="593">
        <v>192.69</v>
      </c>
      <c r="FZ195" s="593">
        <v>192.69</v>
      </c>
      <c r="GA195" s="593">
        <v>192.69</v>
      </c>
      <c r="GB195" s="593">
        <v>97.12</v>
      </c>
      <c r="GC195" s="593">
        <v>97.12</v>
      </c>
      <c r="GD195" s="593">
        <v>24.62</v>
      </c>
      <c r="GE195" s="593">
        <v>24.79</v>
      </c>
      <c r="GF195" s="593">
        <v>27.56</v>
      </c>
      <c r="GG195" s="593">
        <v>27.56</v>
      </c>
      <c r="GH195" s="593">
        <v>24.68</v>
      </c>
      <c r="GI195" s="593">
        <v>24.68</v>
      </c>
      <c r="GJ195" s="593">
        <v>24.48</v>
      </c>
      <c r="GK195" s="593">
        <v>24.48</v>
      </c>
      <c r="GL195" s="593">
        <v>24.48</v>
      </c>
      <c r="GM195" s="593">
        <v>24.48</v>
      </c>
      <c r="GN195" s="593">
        <v>9.51</v>
      </c>
      <c r="GO195" s="593">
        <v>9.51</v>
      </c>
      <c r="GP195" s="593">
        <v>8.26</v>
      </c>
      <c r="GQ195" s="593">
        <v>8.0299999999999994</v>
      </c>
      <c r="GZ195" s="593">
        <v>56.12</v>
      </c>
      <c r="HA195" s="593">
        <v>56.12</v>
      </c>
      <c r="HB195" s="593">
        <v>176.29</v>
      </c>
      <c r="HC195" s="593">
        <v>176.29</v>
      </c>
      <c r="HD195" s="593">
        <v>176.29</v>
      </c>
      <c r="HE195" s="593">
        <v>176.29</v>
      </c>
      <c r="HF195" s="593">
        <v>228.22</v>
      </c>
      <c r="HG195" s="593">
        <v>228.22</v>
      </c>
      <c r="HH195" s="593">
        <v>228.22</v>
      </c>
      <c r="HI195" s="593">
        <v>228.22</v>
      </c>
      <c r="HJ195" s="593">
        <v>228.22</v>
      </c>
      <c r="HK195" s="593">
        <v>228.22</v>
      </c>
      <c r="HL195" s="593">
        <v>285.07</v>
      </c>
      <c r="HM195" s="593">
        <v>285.07</v>
      </c>
      <c r="HN195" s="593">
        <v>253.75</v>
      </c>
      <c r="HO195" s="593">
        <v>253.75</v>
      </c>
      <c r="HP195" s="593">
        <v>253.75</v>
      </c>
      <c r="HQ195" s="593">
        <v>253.75</v>
      </c>
      <c r="HR195" s="593">
        <v>258.58</v>
      </c>
      <c r="HS195" s="593">
        <v>258.58</v>
      </c>
      <c r="HT195" s="593">
        <v>258.58</v>
      </c>
      <c r="HU195" s="593">
        <v>258.58</v>
      </c>
      <c r="HX195" s="593">
        <v>50.94</v>
      </c>
      <c r="HY195" s="593">
        <v>50.94</v>
      </c>
      <c r="HZ195" s="593">
        <v>168.75</v>
      </c>
      <c r="IA195" s="593">
        <v>168.75</v>
      </c>
      <c r="IB195" s="593">
        <v>171.28</v>
      </c>
      <c r="IC195" s="593">
        <v>171.28</v>
      </c>
      <c r="ID195" s="593">
        <v>224.95</v>
      </c>
      <c r="IE195" s="593">
        <v>224.95</v>
      </c>
      <c r="IJ195" s="593">
        <v>126.56</v>
      </c>
      <c r="IK195" s="593">
        <v>126.56</v>
      </c>
      <c r="IL195" s="593">
        <v>255.46</v>
      </c>
      <c r="IM195" s="593">
        <v>255.46</v>
      </c>
      <c r="IN195" s="593">
        <v>329.31</v>
      </c>
      <c r="IO195" s="593">
        <v>329.31</v>
      </c>
      <c r="IP195" s="593">
        <v>329.31</v>
      </c>
      <c r="IQ195" s="593">
        <v>329.31</v>
      </c>
      <c r="IV195" s="593">
        <v>126.56</v>
      </c>
      <c r="IW195" s="593">
        <v>126.56</v>
      </c>
      <c r="IX195" s="593">
        <v>255.46</v>
      </c>
      <c r="IY195" s="593">
        <v>255.46</v>
      </c>
      <c r="IZ195" s="593">
        <v>329.31</v>
      </c>
      <c r="JA195" s="593">
        <v>329.31</v>
      </c>
      <c r="JB195" s="593">
        <v>329.31</v>
      </c>
      <c r="JC195" s="593">
        <v>329.31</v>
      </c>
      <c r="JH195" s="593">
        <v>118.45</v>
      </c>
      <c r="JI195" s="593">
        <v>118.45</v>
      </c>
      <c r="JJ195" s="593">
        <v>247.31</v>
      </c>
      <c r="JK195" s="593">
        <v>247.31</v>
      </c>
      <c r="JL195" s="593">
        <v>247.31</v>
      </c>
      <c r="JM195" s="593">
        <v>247.31</v>
      </c>
      <c r="JN195" s="593">
        <v>319.17</v>
      </c>
      <c r="JO195" s="593">
        <v>319.17</v>
      </c>
      <c r="JP195" s="593">
        <v>319.17</v>
      </c>
      <c r="JQ195" s="593">
        <v>319.17</v>
      </c>
      <c r="JT195" s="593">
        <v>31.26</v>
      </c>
      <c r="JU195" s="593">
        <v>31.26</v>
      </c>
      <c r="JV195" s="593">
        <v>31.26</v>
      </c>
      <c r="JW195" s="593">
        <v>31.26</v>
      </c>
      <c r="JX195" s="593">
        <v>31.26</v>
      </c>
      <c r="JY195" s="593">
        <v>31.26</v>
      </c>
      <c r="KF195" s="593">
        <v>13.92</v>
      </c>
      <c r="KG195" s="593">
        <v>13.92</v>
      </c>
      <c r="KH195" s="593">
        <v>13.39</v>
      </c>
      <c r="KI195" s="593">
        <v>13.39</v>
      </c>
      <c r="KJ195" s="593">
        <v>13.39</v>
      </c>
      <c r="KK195" s="593">
        <v>13.39</v>
      </c>
      <c r="KR195" s="593">
        <v>32.42</v>
      </c>
      <c r="KS195" s="593">
        <v>32.42</v>
      </c>
      <c r="KT195" s="593">
        <v>32.42</v>
      </c>
      <c r="KU195" s="593">
        <v>32.42</v>
      </c>
      <c r="KV195" s="593">
        <v>172.38</v>
      </c>
      <c r="KW195" s="593">
        <v>172.38</v>
      </c>
      <c r="LD195" s="593">
        <v>15.81</v>
      </c>
      <c r="LE195" s="593">
        <v>15.81</v>
      </c>
      <c r="LF195" s="593">
        <v>15.81</v>
      </c>
      <c r="LG195" s="593">
        <v>15.81</v>
      </c>
      <c r="LH195" s="593">
        <v>2.65</v>
      </c>
      <c r="LI195" s="593">
        <v>2.65</v>
      </c>
      <c r="LP195" s="593">
        <v>15.34</v>
      </c>
      <c r="LQ195" s="593">
        <v>15.34</v>
      </c>
      <c r="LR195" s="593">
        <v>15.34</v>
      </c>
      <c r="LS195" s="593">
        <v>15.34</v>
      </c>
      <c r="LT195" s="593">
        <v>12.65</v>
      </c>
      <c r="LU195" s="593">
        <v>12.65</v>
      </c>
      <c r="MB195" s="593">
        <v>14.92</v>
      </c>
      <c r="MC195" s="593">
        <v>15.09</v>
      </c>
      <c r="MD195" s="593">
        <v>12.19</v>
      </c>
      <c r="ME195" s="593">
        <v>12.19</v>
      </c>
      <c r="MF195" s="593">
        <v>12.19</v>
      </c>
      <c r="MG195" s="593">
        <v>12.19</v>
      </c>
      <c r="MH195" s="593">
        <v>12.77</v>
      </c>
      <c r="MI195" s="593">
        <v>12.77</v>
      </c>
      <c r="MJ195" s="593">
        <v>12.13</v>
      </c>
      <c r="MK195" s="593">
        <v>12.13</v>
      </c>
      <c r="ML195" s="593">
        <v>12.49</v>
      </c>
      <c r="MM195" s="593">
        <v>12.33</v>
      </c>
      <c r="MN195" s="593">
        <v>35.24</v>
      </c>
      <c r="MO195" s="593">
        <v>35.24</v>
      </c>
      <c r="MP195" s="593">
        <v>30.04</v>
      </c>
      <c r="MQ195" s="593">
        <v>30.04</v>
      </c>
      <c r="MR195" s="593">
        <v>31.29</v>
      </c>
      <c r="MS195" s="593">
        <v>31.29</v>
      </c>
      <c r="MT195" s="593">
        <v>198.11</v>
      </c>
      <c r="MU195" s="593">
        <v>198.11</v>
      </c>
      <c r="MV195" s="593">
        <v>198.11</v>
      </c>
      <c r="MW195" s="593">
        <v>198.11</v>
      </c>
      <c r="MX195" s="593">
        <v>198.11</v>
      </c>
      <c r="MY195" s="593">
        <v>198.11</v>
      </c>
      <c r="MZ195" s="593">
        <v>57.17</v>
      </c>
      <c r="NA195" s="593">
        <v>57.17</v>
      </c>
      <c r="NB195" s="593">
        <v>249.96</v>
      </c>
      <c r="NC195" s="593">
        <v>249.96</v>
      </c>
      <c r="ND195" s="593">
        <v>244.6</v>
      </c>
      <c r="NE195" s="593">
        <v>244.6</v>
      </c>
      <c r="NF195" s="604">
        <f t="shared" si="17"/>
        <v>247.28</v>
      </c>
      <c r="NG195" s="604">
        <f t="shared" si="17"/>
        <v>247.28</v>
      </c>
      <c r="NH195" s="593">
        <v>247.78</v>
      </c>
      <c r="NI195" s="593">
        <v>247.78</v>
      </c>
      <c r="NL195" s="593">
        <v>49.17</v>
      </c>
      <c r="NM195" s="593">
        <v>49.17</v>
      </c>
      <c r="NN195" s="593">
        <v>210.66</v>
      </c>
      <c r="NO195" s="593">
        <v>210.66</v>
      </c>
      <c r="NP195" s="593">
        <v>210.66</v>
      </c>
      <c r="NQ195" s="593">
        <v>212</v>
      </c>
      <c r="NR195" s="593">
        <v>210.25</v>
      </c>
      <c r="NS195" s="593">
        <v>210.25</v>
      </c>
      <c r="NT195" s="593">
        <v>210.89</v>
      </c>
      <c r="NU195" s="593">
        <v>210.89</v>
      </c>
      <c r="NX195" s="593">
        <v>111.08</v>
      </c>
      <c r="NY195" s="593">
        <v>111.08</v>
      </c>
      <c r="NZ195" s="593">
        <v>223.27</v>
      </c>
      <c r="OA195" s="593">
        <v>223.27</v>
      </c>
      <c r="OB195" s="593">
        <v>223.27</v>
      </c>
      <c r="OC195" s="593">
        <v>223.27</v>
      </c>
      <c r="OD195" s="593">
        <v>223.64</v>
      </c>
      <c r="OE195" s="593">
        <v>223.64</v>
      </c>
      <c r="OJ195" s="593">
        <v>78.48</v>
      </c>
      <c r="OK195" s="593">
        <v>78.48</v>
      </c>
      <c r="OL195" s="593">
        <v>176.26</v>
      </c>
      <c r="OM195" s="593">
        <v>176.26</v>
      </c>
      <c r="ON195" s="593">
        <v>176.26</v>
      </c>
      <c r="OO195" s="593">
        <v>176.26</v>
      </c>
      <c r="OP195" s="593">
        <v>194.72</v>
      </c>
      <c r="OQ195" s="593">
        <v>194.72</v>
      </c>
      <c r="OR195" s="593">
        <v>219.07</v>
      </c>
      <c r="OS195" s="593">
        <v>219.07</v>
      </c>
      <c r="OV195" s="593">
        <v>36.869999999999997</v>
      </c>
      <c r="OW195" s="593">
        <v>36.869999999999997</v>
      </c>
      <c r="OX195" s="593">
        <v>31.77</v>
      </c>
      <c r="OY195" s="593">
        <v>31.77</v>
      </c>
      <c r="OZ195" s="593">
        <v>31.17</v>
      </c>
      <c r="PA195" s="593">
        <v>31.17</v>
      </c>
      <c r="PB195" s="593">
        <v>30.65</v>
      </c>
      <c r="PC195" s="593">
        <v>30.65</v>
      </c>
      <c r="PD195" s="593">
        <v>196.74</v>
      </c>
      <c r="PE195" s="593">
        <v>196.74</v>
      </c>
      <c r="PH195" s="593">
        <v>42.02</v>
      </c>
      <c r="PI195" s="593">
        <v>42.02</v>
      </c>
      <c r="PJ195" s="593">
        <v>36.799999999999997</v>
      </c>
      <c r="PK195" s="593">
        <v>36.799999999999997</v>
      </c>
      <c r="PL195" s="593">
        <v>36.799999999999997</v>
      </c>
      <c r="PM195" s="593">
        <v>35.49</v>
      </c>
      <c r="PN195" s="593">
        <v>35.49</v>
      </c>
      <c r="PO195" s="593">
        <v>35.72</v>
      </c>
      <c r="PP195" s="593">
        <v>208.81</v>
      </c>
      <c r="PQ195" s="593">
        <v>208.81</v>
      </c>
      <c r="PT195" s="593">
        <v>29.32</v>
      </c>
      <c r="PU195" s="593">
        <v>29.32</v>
      </c>
      <c r="PV195" s="593">
        <v>22.9</v>
      </c>
      <c r="PW195" s="593">
        <v>22.9</v>
      </c>
      <c r="PX195" s="593">
        <v>23.55</v>
      </c>
      <c r="PY195" s="593">
        <v>23.55</v>
      </c>
      <c r="PZ195" s="593">
        <v>23.55</v>
      </c>
      <c r="QA195" s="593">
        <v>23.55</v>
      </c>
      <c r="QB195" s="593">
        <v>23.55</v>
      </c>
      <c r="QC195" s="593">
        <v>23.55</v>
      </c>
      <c r="QD195" s="593">
        <v>23.65</v>
      </c>
      <c r="QE195" s="593">
        <v>23.82</v>
      </c>
      <c r="QF195" s="593">
        <v>8.4600000000000009</v>
      </c>
      <c r="QG195" s="593">
        <v>8.4600000000000009</v>
      </c>
      <c r="QH195" s="593">
        <v>6.54</v>
      </c>
      <c r="QI195" s="593">
        <v>6.54</v>
      </c>
      <c r="QJ195" s="593">
        <v>6.71</v>
      </c>
      <c r="QK195" s="593">
        <v>6.71</v>
      </c>
      <c r="QL195" s="593">
        <v>6.71</v>
      </c>
      <c r="QM195" s="593">
        <v>6.71</v>
      </c>
      <c r="QN195" s="593">
        <v>6.71</v>
      </c>
      <c r="QO195" s="593">
        <v>6.71</v>
      </c>
      <c r="QP195" s="593">
        <v>6.77</v>
      </c>
      <c r="QQ195" s="593">
        <v>6.77</v>
      </c>
      <c r="QR195" s="593">
        <v>9.9600000000000009</v>
      </c>
      <c r="QS195" s="593">
        <v>9.9600000000000009</v>
      </c>
      <c r="QT195" s="593">
        <v>7.68</v>
      </c>
      <c r="QU195" s="593">
        <v>7.68</v>
      </c>
      <c r="QV195" s="593">
        <v>7.89</v>
      </c>
      <c r="QW195" s="593">
        <v>7.89</v>
      </c>
      <c r="QX195" s="593">
        <v>7.89</v>
      </c>
      <c r="QY195" s="593">
        <v>7.89</v>
      </c>
      <c r="QZ195" s="593">
        <v>7.89</v>
      </c>
      <c r="RA195" s="593">
        <v>7.89</v>
      </c>
      <c r="RB195" s="593">
        <v>7.95</v>
      </c>
      <c r="RC195" s="593">
        <v>7.95</v>
      </c>
      <c r="RD195" s="593">
        <v>15.55</v>
      </c>
      <c r="RE195" s="593">
        <v>15.55</v>
      </c>
      <c r="RF195" s="593">
        <v>11.98</v>
      </c>
      <c r="RG195" s="593">
        <v>11.98</v>
      </c>
      <c r="RH195" s="593">
        <v>12.33</v>
      </c>
      <c r="RI195" s="593">
        <v>12.33</v>
      </c>
      <c r="RJ195" s="593">
        <v>12.33</v>
      </c>
      <c r="RK195" s="593">
        <v>12.33</v>
      </c>
      <c r="RL195" s="593">
        <v>12.33</v>
      </c>
      <c r="RM195" s="593">
        <v>12.33</v>
      </c>
      <c r="RN195" s="593">
        <v>12.41</v>
      </c>
      <c r="RO195" s="593">
        <v>12.51</v>
      </c>
      <c r="RP195" s="593">
        <v>41.06</v>
      </c>
      <c r="RQ195" s="593">
        <v>41.06</v>
      </c>
      <c r="RR195" s="593">
        <v>32.380000000000003</v>
      </c>
      <c r="RS195" s="593">
        <v>32.380000000000003</v>
      </c>
      <c r="RT195" s="593">
        <v>33.32</v>
      </c>
      <c r="RU195" s="593">
        <v>33.32</v>
      </c>
      <c r="RV195" s="593">
        <v>33.32</v>
      </c>
      <c r="RW195" s="593">
        <v>33.32</v>
      </c>
      <c r="RX195" s="593">
        <v>33.32</v>
      </c>
      <c r="RY195" s="593">
        <v>33.32</v>
      </c>
      <c r="RZ195" s="593">
        <v>33.4</v>
      </c>
      <c r="SA195" s="593">
        <v>33.4</v>
      </c>
      <c r="SB195" s="593">
        <v>21.63</v>
      </c>
      <c r="SC195" s="593">
        <v>21.63</v>
      </c>
      <c r="SD195" s="593">
        <v>16.78</v>
      </c>
      <c r="SE195" s="593">
        <v>16.78</v>
      </c>
      <c r="SF195" s="593">
        <v>17.260000000000002</v>
      </c>
      <c r="SG195" s="593">
        <v>17.260000000000002</v>
      </c>
      <c r="SH195" s="593">
        <v>17.260000000000002</v>
      </c>
      <c r="SI195" s="593">
        <v>17.260000000000002</v>
      </c>
      <c r="SJ195" s="593">
        <v>17.260000000000002</v>
      </c>
      <c r="SK195" s="593">
        <v>17.260000000000002</v>
      </c>
      <c r="SL195" s="593">
        <v>17.36</v>
      </c>
      <c r="SM195" s="593">
        <v>17.36</v>
      </c>
      <c r="SN195" s="593">
        <v>18.18</v>
      </c>
      <c r="SO195" s="593">
        <v>18.170000000000002</v>
      </c>
      <c r="SZ195" s="593">
        <v>19.88</v>
      </c>
      <c r="TA195" s="593">
        <v>19.88</v>
      </c>
      <c r="TX195" s="593">
        <v>12.67</v>
      </c>
      <c r="TY195" s="600">
        <v>12.67</v>
      </c>
    </row>
    <row r="196" spans="1:545" s="593" customFormat="1" x14ac:dyDescent="0.15">
      <c r="A196" s="602">
        <v>80</v>
      </c>
      <c r="B196" s="603">
        <v>46.51</v>
      </c>
      <c r="C196" s="603">
        <v>46.51</v>
      </c>
      <c r="D196" s="603">
        <v>46.61</v>
      </c>
      <c r="E196" s="603">
        <v>46.61</v>
      </c>
      <c r="F196" s="603">
        <v>180.91</v>
      </c>
      <c r="G196" s="603">
        <v>180.91</v>
      </c>
      <c r="H196" s="603">
        <v>171.77</v>
      </c>
      <c r="I196" s="603">
        <v>171.77</v>
      </c>
      <c r="J196" s="603">
        <v>176.18</v>
      </c>
      <c r="K196" s="603">
        <v>176.18</v>
      </c>
      <c r="L196" s="603"/>
      <c r="M196" s="603"/>
      <c r="N196" s="603"/>
      <c r="O196" s="603"/>
      <c r="P196" s="603"/>
      <c r="Q196" s="603"/>
      <c r="R196" s="603"/>
      <c r="S196" s="603"/>
      <c r="T196" s="603"/>
      <c r="U196" s="603"/>
      <c r="V196" s="603"/>
      <c r="W196" s="603"/>
      <c r="X196" s="603"/>
      <c r="Y196" s="603"/>
      <c r="Z196" s="603">
        <v>9.32</v>
      </c>
      <c r="AA196" s="603"/>
      <c r="AB196" s="603"/>
      <c r="AC196" s="603"/>
      <c r="AD196" s="603"/>
      <c r="AE196" s="603"/>
      <c r="AF196" s="603"/>
      <c r="AG196" s="603"/>
      <c r="AH196" s="603"/>
      <c r="AI196" s="603"/>
      <c r="AJ196" s="603"/>
      <c r="AK196" s="603"/>
      <c r="AL196" s="603">
        <v>21.68</v>
      </c>
      <c r="AM196" s="603">
        <v>21.68</v>
      </c>
      <c r="AN196" s="603"/>
      <c r="AO196" s="603"/>
      <c r="AP196" s="603"/>
      <c r="AQ196" s="603"/>
      <c r="AR196" s="603"/>
      <c r="AS196" s="603"/>
      <c r="AT196" s="603"/>
      <c r="AU196" s="603"/>
      <c r="AV196" s="603"/>
      <c r="AW196" s="603"/>
      <c r="AX196" s="603">
        <v>24.67</v>
      </c>
      <c r="AY196" s="603">
        <v>24.67</v>
      </c>
      <c r="AZ196" s="603"/>
      <c r="BA196" s="603"/>
      <c r="BB196" s="603"/>
      <c r="BC196" s="603"/>
      <c r="BD196" s="603"/>
      <c r="BE196" s="603"/>
      <c r="BF196" s="603"/>
      <c r="BG196" s="603"/>
      <c r="BH196" s="603"/>
      <c r="BI196" s="603"/>
      <c r="BJ196" s="603">
        <v>13.27</v>
      </c>
      <c r="BK196" s="603"/>
      <c r="BL196" s="603"/>
      <c r="BM196" s="603"/>
      <c r="BN196" s="603"/>
      <c r="BO196" s="603"/>
      <c r="BP196" s="603"/>
      <c r="BQ196" s="603"/>
      <c r="BR196" s="603"/>
      <c r="BS196" s="603"/>
      <c r="BT196" s="603"/>
      <c r="BU196" s="603"/>
      <c r="BV196" s="603">
        <v>3.72</v>
      </c>
      <c r="BW196" s="603"/>
      <c r="BX196" s="603"/>
      <c r="BY196" s="603"/>
      <c r="BZ196" s="603"/>
      <c r="CA196" s="603"/>
      <c r="CB196" s="603"/>
      <c r="CC196" s="603"/>
      <c r="CD196" s="603"/>
      <c r="CE196" s="603"/>
      <c r="CF196" s="603"/>
      <c r="CG196" s="603"/>
      <c r="CH196" s="603">
        <v>11.85</v>
      </c>
      <c r="CI196" s="603">
        <v>11.85</v>
      </c>
      <c r="CJ196" s="603"/>
      <c r="CK196" s="603"/>
      <c r="CL196" s="603"/>
      <c r="CM196" s="603"/>
      <c r="CN196" s="603"/>
      <c r="CO196" s="603"/>
      <c r="CP196" s="603"/>
      <c r="CQ196" s="603"/>
      <c r="CR196" s="603"/>
      <c r="CS196" s="603"/>
      <c r="CT196" s="603"/>
      <c r="CU196" s="603"/>
      <c r="CV196" s="603"/>
      <c r="CW196" s="603"/>
      <c r="CX196" s="603"/>
      <c r="CY196" s="603"/>
      <c r="CZ196" s="603"/>
      <c r="DA196" s="603"/>
      <c r="DB196" s="603"/>
      <c r="DC196" s="603"/>
      <c r="DD196" s="603"/>
      <c r="DE196" s="603"/>
      <c r="DF196" s="603">
        <v>145.61000000000001</v>
      </c>
      <c r="DG196" s="603">
        <v>145.61000000000001</v>
      </c>
      <c r="DH196" s="603">
        <v>145.13</v>
      </c>
      <c r="DI196" s="603">
        <v>145.62</v>
      </c>
      <c r="DJ196" s="603">
        <v>270.60999999999996</v>
      </c>
      <c r="DK196" s="603">
        <v>270.48</v>
      </c>
      <c r="DL196" s="603">
        <v>261.08999999999997</v>
      </c>
      <c r="DM196" s="603">
        <v>261.08999999999997</v>
      </c>
      <c r="DN196" s="603">
        <v>270.48</v>
      </c>
      <c r="DO196" s="603">
        <v>270.48</v>
      </c>
      <c r="DP196" s="603">
        <v>261.08999999999997</v>
      </c>
      <c r="DQ196" s="603">
        <v>270.48</v>
      </c>
      <c r="DR196" s="603">
        <v>270.48</v>
      </c>
      <c r="DS196" s="603">
        <v>270.48</v>
      </c>
      <c r="DT196" s="603">
        <v>261.08999999999997</v>
      </c>
      <c r="DU196" s="603">
        <v>261.08999999999997</v>
      </c>
      <c r="DV196" s="603">
        <v>282.97000000000003</v>
      </c>
      <c r="DW196" s="603">
        <v>274.83</v>
      </c>
      <c r="DX196" s="603">
        <v>282.97000000000003</v>
      </c>
      <c r="DY196" s="603">
        <v>282.97000000000003</v>
      </c>
      <c r="DZ196" s="603">
        <v>274.83</v>
      </c>
      <c r="EA196" s="603">
        <v>274.83</v>
      </c>
      <c r="EB196" s="603">
        <v>275.20999999999998</v>
      </c>
      <c r="EC196" s="603">
        <v>275.20999999999998</v>
      </c>
      <c r="ED196" s="603">
        <v>76.959999999999994</v>
      </c>
      <c r="EE196" s="603">
        <v>74.17</v>
      </c>
      <c r="EF196" s="603">
        <v>74.17</v>
      </c>
      <c r="EG196" s="603">
        <v>74.040000000000006</v>
      </c>
      <c r="EH196" s="603">
        <v>74.33</v>
      </c>
      <c r="EI196" s="603">
        <v>74.33</v>
      </c>
      <c r="EJ196" s="603">
        <v>223.02</v>
      </c>
      <c r="EK196" s="603">
        <v>223.02</v>
      </c>
      <c r="EL196" s="603">
        <v>223.02</v>
      </c>
      <c r="EM196" s="603">
        <v>227.97</v>
      </c>
      <c r="EN196" s="603">
        <v>223.23</v>
      </c>
      <c r="EO196" s="603">
        <v>223.23</v>
      </c>
      <c r="EP196" s="603">
        <v>223.35</v>
      </c>
      <c r="EQ196" s="603">
        <v>223.35</v>
      </c>
      <c r="ER196" s="603">
        <v>66.48</v>
      </c>
      <c r="ES196" s="603">
        <v>66.69</v>
      </c>
      <c r="ET196" s="603">
        <v>66.5</v>
      </c>
      <c r="EU196" s="603">
        <v>66.5</v>
      </c>
      <c r="EV196" s="603">
        <v>66.5</v>
      </c>
      <c r="EW196" s="603">
        <v>66.5</v>
      </c>
      <c r="EX196" s="603">
        <v>66.5</v>
      </c>
      <c r="EY196" s="603">
        <v>60.33</v>
      </c>
      <c r="EZ196" s="603">
        <v>187.11</v>
      </c>
      <c r="FA196" s="603">
        <v>187.11</v>
      </c>
      <c r="FB196" s="603">
        <v>187.11</v>
      </c>
      <c r="FC196" s="603">
        <v>187.11</v>
      </c>
      <c r="FD196" s="603">
        <v>37.130000000000003</v>
      </c>
      <c r="FE196" s="603">
        <v>37.130000000000003</v>
      </c>
      <c r="FF196" s="603">
        <v>37.130000000000003</v>
      </c>
      <c r="FG196" s="603">
        <v>37.130000000000003</v>
      </c>
      <c r="FH196" s="603">
        <v>37.130000000000003</v>
      </c>
      <c r="FI196" s="603">
        <v>37.130000000000003</v>
      </c>
      <c r="FJ196" s="603">
        <v>32.82</v>
      </c>
      <c r="FK196" s="603">
        <v>32.82</v>
      </c>
      <c r="FL196" s="593">
        <v>32.83</v>
      </c>
      <c r="FM196" s="593">
        <v>32.83</v>
      </c>
      <c r="FN196" s="593">
        <v>33.25</v>
      </c>
      <c r="FO196" s="593">
        <v>33.25</v>
      </c>
      <c r="FP196" s="593">
        <v>46.53</v>
      </c>
      <c r="FQ196" s="593">
        <v>46.53</v>
      </c>
      <c r="FR196" s="593">
        <v>46.53</v>
      </c>
      <c r="FS196" s="593">
        <v>46.53</v>
      </c>
      <c r="FT196" s="593">
        <v>193.28</v>
      </c>
      <c r="FU196" s="593">
        <v>193.28</v>
      </c>
      <c r="FV196" s="593">
        <v>193.28</v>
      </c>
      <c r="FW196" s="593">
        <v>193.28</v>
      </c>
      <c r="FX196" s="593">
        <v>193.28</v>
      </c>
      <c r="FY196" s="593">
        <v>193.28</v>
      </c>
      <c r="FZ196" s="593">
        <v>193.28</v>
      </c>
      <c r="GA196" s="593">
        <v>193.28</v>
      </c>
      <c r="GB196" s="593">
        <v>97.43</v>
      </c>
      <c r="GC196" s="593">
        <v>97.43</v>
      </c>
      <c r="GD196" s="593">
        <v>24.74</v>
      </c>
      <c r="GE196" s="593">
        <v>24.9</v>
      </c>
      <c r="GF196" s="593">
        <v>27.63</v>
      </c>
      <c r="GG196" s="593">
        <v>27.63</v>
      </c>
      <c r="GH196" s="593">
        <v>24.77</v>
      </c>
      <c r="GI196" s="593">
        <v>24.77</v>
      </c>
      <c r="GJ196" s="593">
        <v>24.57</v>
      </c>
      <c r="GK196" s="593">
        <v>24.57</v>
      </c>
      <c r="GL196" s="593">
        <v>24.57</v>
      </c>
      <c r="GM196" s="593">
        <v>24.57</v>
      </c>
      <c r="GN196" s="593">
        <v>9.5399999999999991</v>
      </c>
      <c r="GO196" s="593">
        <v>9.5399999999999991</v>
      </c>
      <c r="GP196" s="593">
        <v>8.3000000000000007</v>
      </c>
      <c r="GQ196" s="593">
        <v>8.07</v>
      </c>
      <c r="GZ196" s="593">
        <v>56.25</v>
      </c>
      <c r="HA196" s="593">
        <v>56.25</v>
      </c>
      <c r="HB196" s="593">
        <v>176.74</v>
      </c>
      <c r="HC196" s="593">
        <v>176.74</v>
      </c>
      <c r="HD196" s="593">
        <v>176.74</v>
      </c>
      <c r="HE196" s="593">
        <v>176.74</v>
      </c>
      <c r="HF196" s="593">
        <v>228.91</v>
      </c>
      <c r="HG196" s="593">
        <v>228.91</v>
      </c>
      <c r="HH196" s="593">
        <v>228.91</v>
      </c>
      <c r="HI196" s="593">
        <v>228.91</v>
      </c>
      <c r="HJ196" s="593">
        <v>228.91</v>
      </c>
      <c r="HK196" s="593">
        <v>228.91</v>
      </c>
      <c r="HL196" s="593">
        <v>286.13</v>
      </c>
      <c r="HM196" s="593">
        <v>286.13</v>
      </c>
      <c r="HN196" s="593">
        <v>254.75</v>
      </c>
      <c r="HO196" s="593">
        <v>254.75</v>
      </c>
      <c r="HP196" s="593">
        <v>254.75</v>
      </c>
      <c r="HQ196" s="593">
        <v>254.75</v>
      </c>
      <c r="HR196" s="593">
        <v>259.52</v>
      </c>
      <c r="HS196" s="593">
        <v>259.52</v>
      </c>
      <c r="HT196" s="593">
        <v>259.52</v>
      </c>
      <c r="HU196" s="593">
        <v>259.52</v>
      </c>
      <c r="HX196" s="593">
        <v>51.06</v>
      </c>
      <c r="HY196" s="593">
        <v>51.06</v>
      </c>
      <c r="HZ196" s="593">
        <v>169.2</v>
      </c>
      <c r="IA196" s="593">
        <v>169.2</v>
      </c>
      <c r="IB196" s="593">
        <v>171.75</v>
      </c>
      <c r="IC196" s="593">
        <v>171.75</v>
      </c>
      <c r="ID196" s="593">
        <v>225.67</v>
      </c>
      <c r="IE196" s="593">
        <v>225.67</v>
      </c>
      <c r="IJ196" s="593">
        <v>126.91</v>
      </c>
      <c r="IK196" s="593">
        <v>126.91</v>
      </c>
      <c r="IL196" s="593">
        <v>256.08999999999997</v>
      </c>
      <c r="IM196" s="593">
        <v>256.08999999999997</v>
      </c>
      <c r="IN196" s="593">
        <v>330.36</v>
      </c>
      <c r="IO196" s="593">
        <v>330.36</v>
      </c>
      <c r="IP196" s="593">
        <v>330.36</v>
      </c>
      <c r="IQ196" s="593">
        <v>330.36</v>
      </c>
      <c r="IV196" s="593">
        <v>126.91</v>
      </c>
      <c r="IW196" s="593">
        <v>126.91</v>
      </c>
      <c r="IX196" s="593">
        <v>256.08999999999997</v>
      </c>
      <c r="IY196" s="593">
        <v>256.08999999999997</v>
      </c>
      <c r="IZ196" s="593">
        <v>330.36</v>
      </c>
      <c r="JA196" s="593">
        <v>330.36</v>
      </c>
      <c r="JB196" s="593">
        <v>330.36</v>
      </c>
      <c r="JC196" s="593">
        <v>330.36</v>
      </c>
      <c r="JH196" s="593">
        <v>118.77</v>
      </c>
      <c r="JI196" s="593">
        <v>118.77</v>
      </c>
      <c r="JJ196" s="593">
        <v>247.89</v>
      </c>
      <c r="JK196" s="593">
        <v>247.89</v>
      </c>
      <c r="JL196" s="593">
        <v>247.89</v>
      </c>
      <c r="JM196" s="593">
        <v>247.89</v>
      </c>
      <c r="JN196" s="593">
        <v>320.12</v>
      </c>
      <c r="JO196" s="593">
        <v>320.12</v>
      </c>
      <c r="JP196" s="593">
        <v>320.12</v>
      </c>
      <c r="JQ196" s="593">
        <v>320.12</v>
      </c>
      <c r="JT196" s="593">
        <v>31.34</v>
      </c>
      <c r="JU196" s="593">
        <v>31.34</v>
      </c>
      <c r="JV196" s="593">
        <v>31.34</v>
      </c>
      <c r="JW196" s="593">
        <v>31.34</v>
      </c>
      <c r="JX196" s="593">
        <v>31.34</v>
      </c>
      <c r="JY196" s="593">
        <v>31.34</v>
      </c>
      <c r="KF196" s="593">
        <v>13.96</v>
      </c>
      <c r="KG196" s="593">
        <v>13.96</v>
      </c>
      <c r="KH196" s="593">
        <v>13.43</v>
      </c>
      <c r="KI196" s="593">
        <v>13.43</v>
      </c>
      <c r="KJ196" s="593">
        <v>13.43</v>
      </c>
      <c r="KK196" s="593">
        <v>13.43</v>
      </c>
      <c r="KR196" s="593">
        <v>32.51</v>
      </c>
      <c r="KS196" s="593">
        <v>32.51</v>
      </c>
      <c r="KT196" s="593">
        <v>32.51</v>
      </c>
      <c r="KU196" s="593">
        <v>32.51</v>
      </c>
      <c r="KV196" s="593">
        <v>172.96</v>
      </c>
      <c r="KW196" s="593">
        <v>172.96</v>
      </c>
      <c r="LD196" s="593">
        <v>15.89</v>
      </c>
      <c r="LE196" s="593">
        <v>15.89</v>
      </c>
      <c r="LF196" s="593">
        <v>15.89</v>
      </c>
      <c r="LG196" s="593">
        <v>15.89</v>
      </c>
      <c r="LH196" s="593">
        <v>2.66</v>
      </c>
      <c r="LI196" s="593">
        <v>2.66</v>
      </c>
      <c r="LP196" s="593">
        <v>15.39</v>
      </c>
      <c r="LQ196" s="593">
        <v>15.39</v>
      </c>
      <c r="LR196" s="593">
        <v>15.39</v>
      </c>
      <c r="LS196" s="593">
        <v>15.39</v>
      </c>
      <c r="LT196" s="593">
        <v>12.7</v>
      </c>
      <c r="LU196" s="593">
        <v>12.7</v>
      </c>
      <c r="MB196" s="593">
        <v>14.96</v>
      </c>
      <c r="MC196" s="593">
        <v>15.13</v>
      </c>
      <c r="MD196" s="593">
        <v>12.25</v>
      </c>
      <c r="ME196" s="593">
        <v>12.25</v>
      </c>
      <c r="MF196" s="593">
        <v>12.25</v>
      </c>
      <c r="MG196" s="593">
        <v>12.25</v>
      </c>
      <c r="MH196" s="593">
        <v>12.82</v>
      </c>
      <c r="MI196" s="593">
        <v>12.82</v>
      </c>
      <c r="MJ196" s="593">
        <v>12.19</v>
      </c>
      <c r="MK196" s="593">
        <v>12.19</v>
      </c>
      <c r="ML196" s="593">
        <v>12.54</v>
      </c>
      <c r="MM196" s="593">
        <v>12.39</v>
      </c>
      <c r="MN196" s="593">
        <v>35.35</v>
      </c>
      <c r="MO196" s="593">
        <v>35.35</v>
      </c>
      <c r="MP196" s="593">
        <v>30.17</v>
      </c>
      <c r="MQ196" s="593">
        <v>30.17</v>
      </c>
      <c r="MR196" s="593">
        <v>31.42</v>
      </c>
      <c r="MS196" s="593">
        <v>31.42</v>
      </c>
      <c r="MT196" s="593">
        <v>198.98</v>
      </c>
      <c r="MU196" s="593">
        <v>198.98</v>
      </c>
      <c r="MV196" s="593">
        <v>198.98</v>
      </c>
      <c r="MW196" s="593">
        <v>198.98</v>
      </c>
      <c r="MX196" s="593">
        <v>198.98</v>
      </c>
      <c r="MY196" s="593">
        <v>198.98</v>
      </c>
      <c r="MZ196" s="593">
        <v>57.34</v>
      </c>
      <c r="NA196" s="593">
        <v>57.34</v>
      </c>
      <c r="NB196" s="593">
        <v>251.01</v>
      </c>
      <c r="NC196" s="593">
        <v>251.01</v>
      </c>
      <c r="ND196" s="593">
        <v>245.63</v>
      </c>
      <c r="NE196" s="593">
        <v>245.63</v>
      </c>
      <c r="NF196" s="604">
        <f t="shared" si="17"/>
        <v>248.32</v>
      </c>
      <c r="NG196" s="604">
        <f t="shared" si="17"/>
        <v>248.32</v>
      </c>
      <c r="NH196" s="593">
        <v>248.78</v>
      </c>
      <c r="NI196" s="593">
        <v>248.78</v>
      </c>
      <c r="NL196" s="593">
        <v>49.32</v>
      </c>
      <c r="NM196" s="593">
        <v>49.32</v>
      </c>
      <c r="NN196" s="593">
        <v>211.56</v>
      </c>
      <c r="NO196" s="593">
        <v>211.56</v>
      </c>
      <c r="NP196" s="593">
        <v>211.56</v>
      </c>
      <c r="NQ196" s="593">
        <v>212.87</v>
      </c>
      <c r="NR196" s="593">
        <v>211.15</v>
      </c>
      <c r="NS196" s="593">
        <v>211.15</v>
      </c>
      <c r="NT196" s="593">
        <v>211.78</v>
      </c>
      <c r="NU196" s="593">
        <v>211.78</v>
      </c>
      <c r="NX196" s="593">
        <v>111.42</v>
      </c>
      <c r="NY196" s="593">
        <v>111.42</v>
      </c>
      <c r="NZ196" s="593">
        <v>224.05</v>
      </c>
      <c r="OA196" s="593">
        <v>224.05</v>
      </c>
      <c r="OB196" s="593">
        <v>224.05</v>
      </c>
      <c r="OC196" s="593">
        <v>224.05</v>
      </c>
      <c r="OD196" s="593">
        <v>224.42</v>
      </c>
      <c r="OE196" s="593">
        <v>224.42</v>
      </c>
      <c r="OJ196" s="593">
        <v>78.709999999999994</v>
      </c>
      <c r="OK196" s="593">
        <v>78.709999999999994</v>
      </c>
      <c r="OL196" s="593">
        <v>176.74</v>
      </c>
      <c r="OM196" s="593">
        <v>176.74</v>
      </c>
      <c r="ON196" s="593">
        <v>176.74</v>
      </c>
      <c r="OO196" s="593">
        <v>176.74</v>
      </c>
      <c r="OP196" s="593">
        <v>195.79</v>
      </c>
      <c r="OQ196" s="593">
        <v>195.79</v>
      </c>
      <c r="OR196" s="593">
        <v>219.94</v>
      </c>
      <c r="OS196" s="593">
        <v>219.94</v>
      </c>
      <c r="OV196" s="593">
        <v>36.979999999999997</v>
      </c>
      <c r="OW196" s="593">
        <v>36.979999999999997</v>
      </c>
      <c r="OX196" s="593">
        <v>31.92</v>
      </c>
      <c r="OY196" s="593">
        <v>31.92</v>
      </c>
      <c r="OZ196" s="593">
        <v>31.31</v>
      </c>
      <c r="PA196" s="593">
        <v>31.31</v>
      </c>
      <c r="PB196" s="593">
        <v>30.79</v>
      </c>
      <c r="PC196" s="593">
        <v>30.79</v>
      </c>
      <c r="PD196" s="593">
        <v>197.59</v>
      </c>
      <c r="PE196" s="593">
        <v>197.59</v>
      </c>
      <c r="PH196" s="593">
        <v>42.14</v>
      </c>
      <c r="PI196" s="593">
        <v>42.14</v>
      </c>
      <c r="PJ196" s="593">
        <v>36.93</v>
      </c>
      <c r="PK196" s="593">
        <v>36.93</v>
      </c>
      <c r="PL196" s="593">
        <v>36.93</v>
      </c>
      <c r="PM196" s="593">
        <v>35.61</v>
      </c>
      <c r="PN196" s="593">
        <v>35.61</v>
      </c>
      <c r="PO196" s="593">
        <v>35.840000000000003</v>
      </c>
      <c r="PP196" s="593">
        <v>209.5</v>
      </c>
      <c r="PQ196" s="593">
        <v>209.5</v>
      </c>
      <c r="PT196" s="593">
        <v>29.4</v>
      </c>
      <c r="PU196" s="593">
        <v>29.4</v>
      </c>
      <c r="PV196" s="593">
        <v>23.01</v>
      </c>
      <c r="PW196" s="593">
        <v>23.01</v>
      </c>
      <c r="PX196" s="593">
        <v>23.71</v>
      </c>
      <c r="PY196" s="593">
        <v>23.71</v>
      </c>
      <c r="PZ196" s="593">
        <v>23.71</v>
      </c>
      <c r="QA196" s="593">
        <v>23.71</v>
      </c>
      <c r="QB196" s="593">
        <v>23.71</v>
      </c>
      <c r="QC196" s="593">
        <v>23.71</v>
      </c>
      <c r="QD196" s="593">
        <v>23.76</v>
      </c>
      <c r="QE196" s="593">
        <v>23.93</v>
      </c>
      <c r="QF196" s="593">
        <v>8.48</v>
      </c>
      <c r="QG196" s="593">
        <v>8.48</v>
      </c>
      <c r="QH196" s="593">
        <v>6.57</v>
      </c>
      <c r="QI196" s="593">
        <v>6.57</v>
      </c>
      <c r="QJ196" s="593">
        <v>6.75</v>
      </c>
      <c r="QK196" s="593">
        <v>6.75</v>
      </c>
      <c r="QL196" s="593">
        <v>6.75</v>
      </c>
      <c r="QM196" s="593">
        <v>6.75</v>
      </c>
      <c r="QN196" s="593">
        <v>6.75</v>
      </c>
      <c r="QO196" s="593">
        <v>6.75</v>
      </c>
      <c r="QP196" s="593">
        <v>6.8</v>
      </c>
      <c r="QQ196" s="593">
        <v>6.8</v>
      </c>
      <c r="QR196" s="593">
        <v>9.98</v>
      </c>
      <c r="QS196" s="593">
        <v>9.98</v>
      </c>
      <c r="QT196" s="593">
        <v>7.72</v>
      </c>
      <c r="QU196" s="593">
        <v>7.72</v>
      </c>
      <c r="QV196" s="593">
        <v>7.93</v>
      </c>
      <c r="QW196" s="593">
        <v>7.93</v>
      </c>
      <c r="QX196" s="593">
        <v>7.93</v>
      </c>
      <c r="QY196" s="593">
        <v>7.93</v>
      </c>
      <c r="QZ196" s="593">
        <v>7.93</v>
      </c>
      <c r="RA196" s="593">
        <v>7.93</v>
      </c>
      <c r="RB196" s="593">
        <v>7.99</v>
      </c>
      <c r="RC196" s="593">
        <v>7.99</v>
      </c>
      <c r="RD196" s="593">
        <v>15.6</v>
      </c>
      <c r="RE196" s="593">
        <v>15.6</v>
      </c>
      <c r="RF196" s="593">
        <v>12.05</v>
      </c>
      <c r="RG196" s="593">
        <v>12.05</v>
      </c>
      <c r="RH196" s="593">
        <v>12.41</v>
      </c>
      <c r="RI196" s="593">
        <v>12.41</v>
      </c>
      <c r="RJ196" s="593">
        <v>12.41</v>
      </c>
      <c r="RK196" s="593">
        <v>12.41</v>
      </c>
      <c r="RL196" s="593">
        <v>12.41</v>
      </c>
      <c r="RM196" s="593">
        <v>12.41</v>
      </c>
      <c r="RN196" s="593">
        <v>12.48</v>
      </c>
      <c r="RO196" s="593">
        <v>12.57</v>
      </c>
      <c r="RP196" s="593">
        <v>41.16</v>
      </c>
      <c r="RQ196" s="593">
        <v>41.16</v>
      </c>
      <c r="RR196" s="593">
        <v>32.520000000000003</v>
      </c>
      <c r="RS196" s="593">
        <v>32.520000000000003</v>
      </c>
      <c r="RT196" s="593">
        <v>33.520000000000003</v>
      </c>
      <c r="RU196" s="593">
        <v>33.520000000000003</v>
      </c>
      <c r="RV196" s="593">
        <v>33.520000000000003</v>
      </c>
      <c r="RW196" s="593">
        <v>33.520000000000003</v>
      </c>
      <c r="RX196" s="593">
        <v>33.520000000000003</v>
      </c>
      <c r="RY196" s="593">
        <v>33.520000000000003</v>
      </c>
      <c r="RZ196" s="593">
        <v>33.53</v>
      </c>
      <c r="SA196" s="593">
        <v>33.53</v>
      </c>
      <c r="SB196" s="593">
        <v>21.69</v>
      </c>
      <c r="SC196" s="593">
        <v>21.69</v>
      </c>
      <c r="SD196" s="593">
        <v>16.86</v>
      </c>
      <c r="SE196" s="593">
        <v>16.86</v>
      </c>
      <c r="SF196" s="593">
        <v>17.38</v>
      </c>
      <c r="SG196" s="593">
        <v>17.38</v>
      </c>
      <c r="SH196" s="593">
        <v>17.38</v>
      </c>
      <c r="SI196" s="593">
        <v>17.38</v>
      </c>
      <c r="SJ196" s="593">
        <v>17.38</v>
      </c>
      <c r="SK196" s="593">
        <v>17.38</v>
      </c>
      <c r="SL196" s="593">
        <v>17.43</v>
      </c>
      <c r="SM196" s="593">
        <v>17.43</v>
      </c>
      <c r="SN196" s="593">
        <v>18.23</v>
      </c>
      <c r="SO196" s="593">
        <v>18.23</v>
      </c>
      <c r="SZ196" s="593">
        <v>19.940000000000001</v>
      </c>
      <c r="TA196" s="593">
        <v>19.940000000000001</v>
      </c>
      <c r="TX196" s="593">
        <v>12.71</v>
      </c>
      <c r="TY196" s="600">
        <v>12.71</v>
      </c>
    </row>
    <row r="197" spans="1:545" s="593" customFormat="1" x14ac:dyDescent="0.15">
      <c r="A197" s="602">
        <v>81</v>
      </c>
      <c r="B197" s="603">
        <v>46.64</v>
      </c>
      <c r="C197" s="603">
        <v>46.64</v>
      </c>
      <c r="D197" s="603">
        <v>46.73</v>
      </c>
      <c r="E197" s="603">
        <v>46.73</v>
      </c>
      <c r="F197" s="603">
        <v>181.47</v>
      </c>
      <c r="G197" s="603">
        <v>181.47</v>
      </c>
      <c r="H197" s="603">
        <v>172.42</v>
      </c>
      <c r="I197" s="603">
        <v>172.42</v>
      </c>
      <c r="J197" s="603">
        <v>176.76</v>
      </c>
      <c r="K197" s="603">
        <v>176.76</v>
      </c>
      <c r="L197" s="603"/>
      <c r="M197" s="603"/>
      <c r="N197" s="603"/>
      <c r="O197" s="603"/>
      <c r="P197" s="603"/>
      <c r="Q197" s="603"/>
      <c r="R197" s="603"/>
      <c r="S197" s="603"/>
      <c r="T197" s="603"/>
      <c r="U197" s="603"/>
      <c r="V197" s="603"/>
      <c r="W197" s="603"/>
      <c r="X197" s="603"/>
      <c r="Y197" s="603"/>
      <c r="Z197" s="603">
        <v>9.35</v>
      </c>
      <c r="AA197" s="603"/>
      <c r="AB197" s="603"/>
      <c r="AC197" s="603"/>
      <c r="AD197" s="603"/>
      <c r="AE197" s="603"/>
      <c r="AF197" s="603"/>
      <c r="AG197" s="603"/>
      <c r="AH197" s="603"/>
      <c r="AI197" s="603"/>
      <c r="AJ197" s="603"/>
      <c r="AK197" s="603"/>
      <c r="AL197" s="603">
        <v>21.74</v>
      </c>
      <c r="AM197" s="603">
        <v>21.74</v>
      </c>
      <c r="AN197" s="603"/>
      <c r="AO197" s="603"/>
      <c r="AP197" s="603"/>
      <c r="AQ197" s="603"/>
      <c r="AR197" s="603"/>
      <c r="AS197" s="603"/>
      <c r="AT197" s="603"/>
      <c r="AU197" s="603"/>
      <c r="AV197" s="603"/>
      <c r="AW197" s="603"/>
      <c r="AX197" s="603">
        <v>24.75</v>
      </c>
      <c r="AY197" s="603">
        <v>24.75</v>
      </c>
      <c r="AZ197" s="603"/>
      <c r="BA197" s="603"/>
      <c r="BB197" s="603"/>
      <c r="BC197" s="603"/>
      <c r="BD197" s="603"/>
      <c r="BE197" s="603"/>
      <c r="BF197" s="603"/>
      <c r="BG197" s="603"/>
      <c r="BH197" s="603"/>
      <c r="BI197" s="603"/>
      <c r="BJ197" s="603">
        <v>13.31</v>
      </c>
      <c r="BK197" s="603"/>
      <c r="BL197" s="603"/>
      <c r="BM197" s="603"/>
      <c r="BN197" s="603"/>
      <c r="BO197" s="603"/>
      <c r="BP197" s="603"/>
      <c r="BQ197" s="603"/>
      <c r="BR197" s="603"/>
      <c r="BS197" s="603"/>
      <c r="BT197" s="603"/>
      <c r="BU197" s="603"/>
      <c r="BV197" s="603">
        <v>3.73</v>
      </c>
      <c r="BW197" s="603"/>
      <c r="BX197" s="603"/>
      <c r="BY197" s="603"/>
      <c r="BZ197" s="603"/>
      <c r="CA197" s="603"/>
      <c r="CB197" s="603"/>
      <c r="CC197" s="603"/>
      <c r="CD197" s="603"/>
      <c r="CE197" s="603"/>
      <c r="CF197" s="603"/>
      <c r="CG197" s="603"/>
      <c r="CH197" s="603">
        <v>11.88</v>
      </c>
      <c r="CI197" s="603">
        <v>11.88</v>
      </c>
      <c r="CJ197" s="603"/>
      <c r="CK197" s="603"/>
      <c r="CL197" s="603"/>
      <c r="CM197" s="603"/>
      <c r="CN197" s="603"/>
      <c r="CO197" s="603"/>
      <c r="CP197" s="603"/>
      <c r="CQ197" s="603"/>
      <c r="CR197" s="603"/>
      <c r="CS197" s="603"/>
      <c r="CT197" s="603"/>
      <c r="CU197" s="603"/>
      <c r="CV197" s="603"/>
      <c r="CW197" s="603"/>
      <c r="CX197" s="603"/>
      <c r="CY197" s="603"/>
      <c r="CZ197" s="603"/>
      <c r="DA197" s="603"/>
      <c r="DB197" s="603"/>
      <c r="DC197" s="603"/>
      <c r="DD197" s="603"/>
      <c r="DE197" s="603"/>
      <c r="DF197" s="603">
        <v>146.06</v>
      </c>
      <c r="DG197" s="603">
        <v>146.06</v>
      </c>
      <c r="DH197" s="603">
        <v>145.57</v>
      </c>
      <c r="DI197" s="603">
        <v>146.06</v>
      </c>
      <c r="DJ197" s="603">
        <v>271.77999999999997</v>
      </c>
      <c r="DK197" s="603">
        <v>271.60000000000002</v>
      </c>
      <c r="DL197" s="603">
        <v>262.17</v>
      </c>
      <c r="DM197" s="603">
        <v>262.17</v>
      </c>
      <c r="DN197" s="603">
        <v>271.60000000000002</v>
      </c>
      <c r="DO197" s="603">
        <v>271.60000000000002</v>
      </c>
      <c r="DP197" s="603">
        <v>262.17</v>
      </c>
      <c r="DQ197" s="603">
        <v>271.60000000000002</v>
      </c>
      <c r="DR197" s="603">
        <v>271.60000000000002</v>
      </c>
      <c r="DS197" s="603">
        <v>271.60000000000002</v>
      </c>
      <c r="DT197" s="603">
        <v>262.17</v>
      </c>
      <c r="DU197" s="603">
        <v>262.17</v>
      </c>
      <c r="DV197" s="603">
        <v>283.98</v>
      </c>
      <c r="DW197" s="603">
        <v>275.81</v>
      </c>
      <c r="DX197" s="603">
        <v>283.98</v>
      </c>
      <c r="DY197" s="603">
        <v>283.98</v>
      </c>
      <c r="DZ197" s="603">
        <v>275.81</v>
      </c>
      <c r="EA197" s="603">
        <v>275.81</v>
      </c>
      <c r="EB197" s="603">
        <v>276.18</v>
      </c>
      <c r="EC197" s="603">
        <v>276.18</v>
      </c>
      <c r="ED197" s="603">
        <v>77.19</v>
      </c>
      <c r="EE197" s="603">
        <v>74.38</v>
      </c>
      <c r="EF197" s="603">
        <v>74.38</v>
      </c>
      <c r="EG197" s="603">
        <v>74.23</v>
      </c>
      <c r="EH197" s="603">
        <v>74.510000000000005</v>
      </c>
      <c r="EI197" s="603">
        <v>74.510000000000005</v>
      </c>
      <c r="EJ197" s="603">
        <v>223.72</v>
      </c>
      <c r="EK197" s="603">
        <v>223.72</v>
      </c>
      <c r="EL197" s="603">
        <v>223.72</v>
      </c>
      <c r="EM197" s="603">
        <v>228.68</v>
      </c>
      <c r="EN197" s="603">
        <v>223.93</v>
      </c>
      <c r="EO197" s="603">
        <v>223.93</v>
      </c>
      <c r="EP197" s="603">
        <v>224.05</v>
      </c>
      <c r="EQ197" s="603">
        <v>224.05</v>
      </c>
      <c r="ER197" s="603">
        <v>66.66</v>
      </c>
      <c r="ES197" s="603">
        <v>66.87</v>
      </c>
      <c r="ET197" s="603">
        <v>66.69</v>
      </c>
      <c r="EU197" s="603">
        <v>66.69</v>
      </c>
      <c r="EV197" s="603">
        <v>66.69</v>
      </c>
      <c r="EW197" s="603">
        <v>66.69</v>
      </c>
      <c r="EX197" s="603">
        <v>66.69</v>
      </c>
      <c r="EY197" s="603">
        <v>60.56</v>
      </c>
      <c r="EZ197" s="603">
        <v>187.83</v>
      </c>
      <c r="FA197" s="603">
        <v>187.83</v>
      </c>
      <c r="FB197" s="603">
        <v>187.83</v>
      </c>
      <c r="FC197" s="603">
        <v>187.83</v>
      </c>
      <c r="FD197" s="603">
        <v>37.25</v>
      </c>
      <c r="FE197" s="603">
        <v>37.25</v>
      </c>
      <c r="FF197" s="603">
        <v>37.25</v>
      </c>
      <c r="FG197" s="603">
        <v>37.25</v>
      </c>
      <c r="FH197" s="603">
        <v>37.25</v>
      </c>
      <c r="FI197" s="603">
        <v>37.25</v>
      </c>
      <c r="FJ197" s="603">
        <v>32.979999999999997</v>
      </c>
      <c r="FK197" s="603">
        <v>32.979999999999997</v>
      </c>
      <c r="FL197" s="593">
        <v>32.979999999999997</v>
      </c>
      <c r="FM197" s="593">
        <v>32.979999999999997</v>
      </c>
      <c r="FN197" s="593">
        <v>33.4</v>
      </c>
      <c r="FO197" s="593">
        <v>33.4</v>
      </c>
      <c r="FP197" s="593">
        <v>46.69</v>
      </c>
      <c r="FQ197" s="593">
        <v>46.69</v>
      </c>
      <c r="FR197" s="593">
        <v>46.69</v>
      </c>
      <c r="FS197" s="593">
        <v>46.69</v>
      </c>
      <c r="FT197" s="593">
        <v>194.13</v>
      </c>
      <c r="FU197" s="593">
        <v>194.13</v>
      </c>
      <c r="FV197" s="593">
        <v>194.13</v>
      </c>
      <c r="FW197" s="593">
        <v>194.13</v>
      </c>
      <c r="FX197" s="593">
        <v>194.13</v>
      </c>
      <c r="FY197" s="593">
        <v>194.13</v>
      </c>
      <c r="FZ197" s="593">
        <v>194.13</v>
      </c>
      <c r="GA197" s="593">
        <v>194.13</v>
      </c>
      <c r="GB197" s="593">
        <v>97.84</v>
      </c>
      <c r="GC197" s="593">
        <v>97.84</v>
      </c>
      <c r="GD197" s="593">
        <v>24.85</v>
      </c>
      <c r="GE197" s="593">
        <v>25.01</v>
      </c>
      <c r="GF197" s="593">
        <v>27.72</v>
      </c>
      <c r="GG197" s="593">
        <v>27.72</v>
      </c>
      <c r="GH197" s="593">
        <v>24.89</v>
      </c>
      <c r="GI197" s="593">
        <v>24.89</v>
      </c>
      <c r="GJ197" s="593">
        <v>24.69</v>
      </c>
      <c r="GK197" s="593">
        <v>24.69</v>
      </c>
      <c r="GL197" s="593">
        <v>24.69</v>
      </c>
      <c r="GM197" s="593">
        <v>24.69</v>
      </c>
      <c r="GN197" s="593">
        <v>9.57</v>
      </c>
      <c r="GO197" s="593">
        <v>9.57</v>
      </c>
      <c r="GP197" s="593">
        <v>8.34</v>
      </c>
      <c r="GQ197" s="593">
        <v>8.11</v>
      </c>
      <c r="GZ197" s="593">
        <v>56.4</v>
      </c>
      <c r="HA197" s="593">
        <v>56.4</v>
      </c>
      <c r="HB197" s="593">
        <v>177.31</v>
      </c>
      <c r="HC197" s="593">
        <v>177.31</v>
      </c>
      <c r="HD197" s="593">
        <v>177.31</v>
      </c>
      <c r="HE197" s="593">
        <v>177.31</v>
      </c>
      <c r="HF197" s="593">
        <v>229.8</v>
      </c>
      <c r="HG197" s="593">
        <v>229.8</v>
      </c>
      <c r="HH197" s="593">
        <v>229.8</v>
      </c>
      <c r="HI197" s="593">
        <v>229.8</v>
      </c>
      <c r="HJ197" s="593">
        <v>229.8</v>
      </c>
      <c r="HK197" s="593">
        <v>229.8</v>
      </c>
      <c r="HL197" s="593">
        <v>287.38</v>
      </c>
      <c r="HM197" s="593">
        <v>287.38</v>
      </c>
      <c r="HN197" s="593">
        <v>255.92</v>
      </c>
      <c r="HO197" s="593">
        <v>255.92</v>
      </c>
      <c r="HP197" s="593">
        <v>255.92</v>
      </c>
      <c r="HQ197" s="593">
        <v>255.92</v>
      </c>
      <c r="HR197" s="593">
        <v>260.64</v>
      </c>
      <c r="HS197" s="593">
        <v>260.64</v>
      </c>
      <c r="HT197" s="593">
        <v>260.64</v>
      </c>
      <c r="HU197" s="593">
        <v>260.64</v>
      </c>
      <c r="HX197" s="593">
        <v>51.2</v>
      </c>
      <c r="HY197" s="593">
        <v>51.2</v>
      </c>
      <c r="HZ197" s="593">
        <v>169.74</v>
      </c>
      <c r="IA197" s="593">
        <v>169.74</v>
      </c>
      <c r="IB197" s="593">
        <v>172.29</v>
      </c>
      <c r="IC197" s="593">
        <v>172.29</v>
      </c>
      <c r="ID197" s="593">
        <v>226.51</v>
      </c>
      <c r="IE197" s="593">
        <v>226.51</v>
      </c>
      <c r="IJ197" s="593">
        <v>127.27</v>
      </c>
      <c r="IK197" s="593">
        <v>127.27</v>
      </c>
      <c r="IL197" s="593">
        <v>256.70999999999998</v>
      </c>
      <c r="IM197" s="593">
        <v>256.70999999999998</v>
      </c>
      <c r="IN197" s="593">
        <v>331.37</v>
      </c>
      <c r="IO197" s="593">
        <v>331.37</v>
      </c>
      <c r="IP197" s="593">
        <v>331.37</v>
      </c>
      <c r="IQ197" s="593">
        <v>331.37</v>
      </c>
      <c r="IV197" s="593">
        <v>127.27</v>
      </c>
      <c r="IW197" s="593">
        <v>127.27</v>
      </c>
      <c r="IX197" s="593">
        <v>256.70999999999998</v>
      </c>
      <c r="IY197" s="593">
        <v>256.70999999999998</v>
      </c>
      <c r="IZ197" s="593">
        <v>331.37</v>
      </c>
      <c r="JA197" s="593">
        <v>331.37</v>
      </c>
      <c r="JB197" s="593">
        <v>331.37</v>
      </c>
      <c r="JC197" s="593">
        <v>331.37</v>
      </c>
      <c r="JH197" s="593">
        <v>119.1</v>
      </c>
      <c r="JI197" s="593">
        <v>119.1</v>
      </c>
      <c r="JJ197" s="593">
        <v>248.5</v>
      </c>
      <c r="JK197" s="593">
        <v>248.5</v>
      </c>
      <c r="JL197" s="593">
        <v>248.5</v>
      </c>
      <c r="JM197" s="593">
        <v>248.5</v>
      </c>
      <c r="JN197" s="593">
        <v>321.11</v>
      </c>
      <c r="JO197" s="593">
        <v>321.11</v>
      </c>
      <c r="JP197" s="593">
        <v>321.11</v>
      </c>
      <c r="JQ197" s="593">
        <v>321.11</v>
      </c>
      <c r="JT197" s="593">
        <v>31.42</v>
      </c>
      <c r="JU197" s="593">
        <v>31.42</v>
      </c>
      <c r="JV197" s="593">
        <v>31.42</v>
      </c>
      <c r="JW197" s="593">
        <v>31.42</v>
      </c>
      <c r="JX197" s="593">
        <v>31.42</v>
      </c>
      <c r="JY197" s="593">
        <v>31.42</v>
      </c>
      <c r="KF197" s="593">
        <v>14.01</v>
      </c>
      <c r="KG197" s="593">
        <v>14.01</v>
      </c>
      <c r="KH197" s="593">
        <v>13.48</v>
      </c>
      <c r="KI197" s="593">
        <v>13.48</v>
      </c>
      <c r="KJ197" s="593">
        <v>13.48</v>
      </c>
      <c r="KK197" s="593">
        <v>13.48</v>
      </c>
      <c r="KR197" s="593">
        <v>32.619999999999997</v>
      </c>
      <c r="KS197" s="593">
        <v>32.619999999999997</v>
      </c>
      <c r="KT197" s="593">
        <v>32.619999999999997</v>
      </c>
      <c r="KU197" s="593">
        <v>32.619999999999997</v>
      </c>
      <c r="KV197" s="593">
        <v>173.79</v>
      </c>
      <c r="KW197" s="593">
        <v>173.79</v>
      </c>
      <c r="LD197" s="593">
        <v>15.95</v>
      </c>
      <c r="LE197" s="593">
        <v>15.95</v>
      </c>
      <c r="LF197" s="593">
        <v>15.95</v>
      </c>
      <c r="LG197" s="593">
        <v>15.95</v>
      </c>
      <c r="LH197" s="593">
        <v>2.67</v>
      </c>
      <c r="LI197" s="593">
        <v>2.67</v>
      </c>
      <c r="LP197" s="593">
        <v>15.43</v>
      </c>
      <c r="LQ197" s="593">
        <v>15.43</v>
      </c>
      <c r="LR197" s="593">
        <v>15.43</v>
      </c>
      <c r="LS197" s="593">
        <v>15.43</v>
      </c>
      <c r="LT197" s="593">
        <v>12.76</v>
      </c>
      <c r="LU197" s="593">
        <v>12.76</v>
      </c>
      <c r="MB197" s="593">
        <v>15</v>
      </c>
      <c r="MC197" s="593">
        <v>15.17</v>
      </c>
      <c r="MD197" s="593">
        <v>12.31</v>
      </c>
      <c r="ME197" s="593">
        <v>12.31</v>
      </c>
      <c r="MF197" s="593">
        <v>12.31</v>
      </c>
      <c r="MG197" s="593">
        <v>12.31</v>
      </c>
      <c r="MH197" s="593">
        <v>12.88</v>
      </c>
      <c r="MI197" s="593">
        <v>12.88</v>
      </c>
      <c r="MJ197" s="593">
        <v>12.24</v>
      </c>
      <c r="MK197" s="593">
        <v>12.24</v>
      </c>
      <c r="ML197" s="593">
        <v>12.6</v>
      </c>
      <c r="MM197" s="593">
        <v>12.44</v>
      </c>
      <c r="MN197" s="593">
        <v>35.450000000000003</v>
      </c>
      <c r="MO197" s="593">
        <v>35.450000000000003</v>
      </c>
      <c r="MP197" s="593">
        <v>30.31</v>
      </c>
      <c r="MQ197" s="593">
        <v>30.31</v>
      </c>
      <c r="MR197" s="593">
        <v>31.54</v>
      </c>
      <c r="MS197" s="593">
        <v>31.54</v>
      </c>
      <c r="MT197" s="593">
        <v>199.82</v>
      </c>
      <c r="MU197" s="593">
        <v>199.82</v>
      </c>
      <c r="MV197" s="593">
        <v>199.82</v>
      </c>
      <c r="MW197" s="593">
        <v>199.82</v>
      </c>
      <c r="MX197" s="593">
        <v>199.82</v>
      </c>
      <c r="MY197" s="593">
        <v>199.82</v>
      </c>
      <c r="MZ197" s="593">
        <v>57.51</v>
      </c>
      <c r="NA197" s="593">
        <v>57.51</v>
      </c>
      <c r="NB197" s="593">
        <v>252.03</v>
      </c>
      <c r="NC197" s="593">
        <v>252.03</v>
      </c>
      <c r="ND197" s="593">
        <v>246.65</v>
      </c>
      <c r="NE197" s="593">
        <v>246.65</v>
      </c>
      <c r="NF197" s="604">
        <f t="shared" si="17"/>
        <v>249.34</v>
      </c>
      <c r="NG197" s="604">
        <f t="shared" si="17"/>
        <v>249.34</v>
      </c>
      <c r="NH197" s="593">
        <v>249.75</v>
      </c>
      <c r="NI197" s="593">
        <v>249.75</v>
      </c>
      <c r="NL197" s="593">
        <v>49.46</v>
      </c>
      <c r="NM197" s="593">
        <v>49.46</v>
      </c>
      <c r="NN197" s="593">
        <v>212.44</v>
      </c>
      <c r="NO197" s="593">
        <v>212.44</v>
      </c>
      <c r="NP197" s="593">
        <v>212.44</v>
      </c>
      <c r="NQ197" s="593">
        <v>213.72</v>
      </c>
      <c r="NR197" s="593">
        <v>212.04</v>
      </c>
      <c r="NS197" s="593">
        <v>212.04</v>
      </c>
      <c r="NT197" s="593">
        <v>212.66</v>
      </c>
      <c r="NU197" s="593">
        <v>212.66</v>
      </c>
      <c r="NX197" s="593">
        <v>111.74</v>
      </c>
      <c r="NY197" s="593">
        <v>111.74</v>
      </c>
      <c r="NZ197" s="593">
        <v>224.81</v>
      </c>
      <c r="OA197" s="593">
        <v>224.81</v>
      </c>
      <c r="OB197" s="593">
        <v>224.81</v>
      </c>
      <c r="OC197" s="593">
        <v>224.81</v>
      </c>
      <c r="OD197" s="593">
        <v>225.17</v>
      </c>
      <c r="OE197" s="593">
        <v>225.17</v>
      </c>
      <c r="OJ197" s="593">
        <v>78.94</v>
      </c>
      <c r="OK197" s="593">
        <v>78.94</v>
      </c>
      <c r="OL197" s="593">
        <v>177.21</v>
      </c>
      <c r="OM197" s="593">
        <v>177.21</v>
      </c>
      <c r="ON197" s="593">
        <v>177.21</v>
      </c>
      <c r="OO197" s="593">
        <v>177.21</v>
      </c>
      <c r="OP197" s="593">
        <v>196.84</v>
      </c>
      <c r="OQ197" s="593">
        <v>196.84</v>
      </c>
      <c r="OR197" s="593">
        <v>220.8</v>
      </c>
      <c r="OS197" s="593">
        <v>220.8</v>
      </c>
      <c r="OV197" s="593">
        <v>37.090000000000003</v>
      </c>
      <c r="OW197" s="593">
        <v>37.090000000000003</v>
      </c>
      <c r="OX197" s="593">
        <v>32.06</v>
      </c>
      <c r="OY197" s="593">
        <v>32.06</v>
      </c>
      <c r="OZ197" s="593">
        <v>31.45</v>
      </c>
      <c r="PA197" s="593">
        <v>31.45</v>
      </c>
      <c r="PB197" s="593">
        <v>30.93</v>
      </c>
      <c r="PC197" s="593">
        <v>30.93</v>
      </c>
      <c r="PD197" s="593">
        <v>198.43</v>
      </c>
      <c r="PE197" s="593">
        <v>198.43</v>
      </c>
      <c r="PH197" s="593">
        <v>42.27</v>
      </c>
      <c r="PI197" s="593">
        <v>42.27</v>
      </c>
      <c r="PJ197" s="593">
        <v>37.06</v>
      </c>
      <c r="PK197" s="593">
        <v>37.06</v>
      </c>
      <c r="PL197" s="593">
        <v>37.06</v>
      </c>
      <c r="PM197" s="593">
        <v>35.75</v>
      </c>
      <c r="PN197" s="593">
        <v>35.75</v>
      </c>
      <c r="PO197" s="593">
        <v>35.97</v>
      </c>
      <c r="PP197" s="593">
        <v>210.25</v>
      </c>
      <c r="PQ197" s="593">
        <v>210.25</v>
      </c>
      <c r="PT197" s="593">
        <v>29.51</v>
      </c>
      <c r="PU197" s="593">
        <v>29.51</v>
      </c>
      <c r="PV197" s="593">
        <v>23.17</v>
      </c>
      <c r="PW197" s="593">
        <v>23.17</v>
      </c>
      <c r="PX197" s="593">
        <v>23.8</v>
      </c>
      <c r="PY197" s="593">
        <v>23.8</v>
      </c>
      <c r="PZ197" s="593">
        <v>23.8</v>
      </c>
      <c r="QA197" s="593">
        <v>23.8</v>
      </c>
      <c r="QB197" s="593">
        <v>23.8</v>
      </c>
      <c r="QC197" s="593">
        <v>23.8</v>
      </c>
      <c r="QD197" s="593">
        <v>23.91</v>
      </c>
      <c r="QE197" s="593">
        <v>24.08</v>
      </c>
      <c r="QF197" s="593">
        <v>8.51</v>
      </c>
      <c r="QG197" s="593">
        <v>8.51</v>
      </c>
      <c r="QH197" s="593">
        <v>6.61</v>
      </c>
      <c r="QI197" s="593">
        <v>6.61</v>
      </c>
      <c r="QJ197" s="593">
        <v>6.79</v>
      </c>
      <c r="QK197" s="593">
        <v>6.79</v>
      </c>
      <c r="QL197" s="593">
        <v>6.79</v>
      </c>
      <c r="QM197" s="593">
        <v>6.79</v>
      </c>
      <c r="QN197" s="593">
        <v>6.79</v>
      </c>
      <c r="QO197" s="593">
        <v>6.79</v>
      </c>
      <c r="QP197" s="593">
        <v>6.83</v>
      </c>
      <c r="QQ197" s="593">
        <v>6.83</v>
      </c>
      <c r="QR197" s="593">
        <v>10.01</v>
      </c>
      <c r="QS197" s="593">
        <v>10.01</v>
      </c>
      <c r="QT197" s="593">
        <v>7.77</v>
      </c>
      <c r="QU197" s="593">
        <v>7.77</v>
      </c>
      <c r="QV197" s="593">
        <v>7.98</v>
      </c>
      <c r="QW197" s="593">
        <v>7.98</v>
      </c>
      <c r="QX197" s="593">
        <v>7.98</v>
      </c>
      <c r="QY197" s="593">
        <v>7.98</v>
      </c>
      <c r="QZ197" s="593">
        <v>7.98</v>
      </c>
      <c r="RA197" s="593">
        <v>7.98</v>
      </c>
      <c r="RB197" s="593">
        <v>8.0299999999999994</v>
      </c>
      <c r="RC197" s="593">
        <v>8.0299999999999994</v>
      </c>
      <c r="RD197" s="593">
        <v>15.65</v>
      </c>
      <c r="RE197" s="593">
        <v>15.65</v>
      </c>
      <c r="RF197" s="593">
        <v>12.13</v>
      </c>
      <c r="RG197" s="593">
        <v>12.13</v>
      </c>
      <c r="RH197" s="593">
        <v>12.5</v>
      </c>
      <c r="RI197" s="593">
        <v>12.5</v>
      </c>
      <c r="RJ197" s="593">
        <v>12.5</v>
      </c>
      <c r="RK197" s="593">
        <v>12.5</v>
      </c>
      <c r="RL197" s="593">
        <v>12.5</v>
      </c>
      <c r="RM197" s="593">
        <v>12.5</v>
      </c>
      <c r="RN197" s="593">
        <v>12.55</v>
      </c>
      <c r="RO197" s="593">
        <v>12.64</v>
      </c>
      <c r="RP197" s="593">
        <v>41.31</v>
      </c>
      <c r="RQ197" s="593">
        <v>41.31</v>
      </c>
      <c r="RR197" s="593">
        <v>32.729999999999997</v>
      </c>
      <c r="RS197" s="593">
        <v>32.729999999999997</v>
      </c>
      <c r="RT197" s="593">
        <v>33.700000000000003</v>
      </c>
      <c r="RU197" s="593">
        <v>33.700000000000003</v>
      </c>
      <c r="RV197" s="593">
        <v>33.700000000000003</v>
      </c>
      <c r="RW197" s="593">
        <v>33.700000000000003</v>
      </c>
      <c r="RX197" s="593">
        <v>33.700000000000003</v>
      </c>
      <c r="RY197" s="593">
        <v>33.700000000000003</v>
      </c>
      <c r="RZ197" s="593">
        <v>33.729999999999997</v>
      </c>
      <c r="SA197" s="593">
        <v>33.729999999999997</v>
      </c>
      <c r="SB197" s="593">
        <v>21.78</v>
      </c>
      <c r="SC197" s="593">
        <v>21.78</v>
      </c>
      <c r="SD197" s="593">
        <v>16.989999999999998</v>
      </c>
      <c r="SE197" s="593">
        <v>16.989999999999998</v>
      </c>
      <c r="SF197" s="593">
        <v>17.48</v>
      </c>
      <c r="SG197" s="593">
        <v>17.48</v>
      </c>
      <c r="SH197" s="593">
        <v>17.48</v>
      </c>
      <c r="SI197" s="593">
        <v>17.48</v>
      </c>
      <c r="SJ197" s="593">
        <v>17.48</v>
      </c>
      <c r="SK197" s="593">
        <v>17.48</v>
      </c>
      <c r="SL197" s="593">
        <v>17.55</v>
      </c>
      <c r="SM197" s="593">
        <v>17.55</v>
      </c>
      <c r="SN197" s="593">
        <v>18.28</v>
      </c>
      <c r="SO197" s="593">
        <v>18.28</v>
      </c>
      <c r="SZ197" s="593">
        <v>20</v>
      </c>
      <c r="TA197" s="593">
        <v>20</v>
      </c>
      <c r="TX197" s="593">
        <v>12.74</v>
      </c>
      <c r="TY197" s="600">
        <v>12.74</v>
      </c>
    </row>
    <row r="198" spans="1:545" s="593" customFormat="1" x14ac:dyDescent="0.15">
      <c r="A198" s="602">
        <v>82</v>
      </c>
      <c r="B198" s="603">
        <v>46.75</v>
      </c>
      <c r="C198" s="603">
        <v>46.75</v>
      </c>
      <c r="D198" s="603">
        <v>46.84</v>
      </c>
      <c r="E198" s="603">
        <v>46.84</v>
      </c>
      <c r="F198" s="603">
        <v>182.16</v>
      </c>
      <c r="G198" s="603">
        <v>182.16</v>
      </c>
      <c r="H198" s="603">
        <v>172.99</v>
      </c>
      <c r="I198" s="603">
        <v>172.99</v>
      </c>
      <c r="J198" s="603">
        <v>177.26</v>
      </c>
      <c r="K198" s="603">
        <v>177.26</v>
      </c>
      <c r="L198" s="603"/>
      <c r="M198" s="603"/>
      <c r="N198" s="603"/>
      <c r="O198" s="603"/>
      <c r="P198" s="603"/>
      <c r="Q198" s="603"/>
      <c r="R198" s="603"/>
      <c r="S198" s="603"/>
      <c r="T198" s="603"/>
      <c r="U198" s="603"/>
      <c r="V198" s="603"/>
      <c r="W198" s="603"/>
      <c r="X198" s="603"/>
      <c r="Y198" s="603"/>
      <c r="Z198" s="603">
        <v>9.3699999999999992</v>
      </c>
      <c r="AA198" s="603"/>
      <c r="AB198" s="603"/>
      <c r="AC198" s="603"/>
      <c r="AD198" s="603"/>
      <c r="AE198" s="603"/>
      <c r="AF198" s="603"/>
      <c r="AG198" s="603"/>
      <c r="AH198" s="603"/>
      <c r="AI198" s="603"/>
      <c r="AJ198" s="603"/>
      <c r="AK198" s="603"/>
      <c r="AL198" s="603">
        <v>21.81</v>
      </c>
      <c r="AM198" s="603">
        <v>21.81</v>
      </c>
      <c r="AN198" s="603"/>
      <c r="AO198" s="603"/>
      <c r="AP198" s="603"/>
      <c r="AQ198" s="603"/>
      <c r="AR198" s="603"/>
      <c r="AS198" s="603"/>
      <c r="AT198" s="603"/>
      <c r="AU198" s="603"/>
      <c r="AV198" s="603"/>
      <c r="AW198" s="603"/>
      <c r="AX198" s="603">
        <v>24.83</v>
      </c>
      <c r="AY198" s="603">
        <v>24.83</v>
      </c>
      <c r="AZ198" s="603"/>
      <c r="BA198" s="603"/>
      <c r="BB198" s="603"/>
      <c r="BC198" s="603"/>
      <c r="BD198" s="603"/>
      <c r="BE198" s="603"/>
      <c r="BF198" s="603"/>
      <c r="BG198" s="603"/>
      <c r="BH198" s="603"/>
      <c r="BI198" s="603"/>
      <c r="BJ198" s="603">
        <v>13.35</v>
      </c>
      <c r="BK198" s="603"/>
      <c r="BL198" s="603"/>
      <c r="BM198" s="603"/>
      <c r="BN198" s="603"/>
      <c r="BO198" s="603"/>
      <c r="BP198" s="603"/>
      <c r="BQ198" s="603"/>
      <c r="BR198" s="603"/>
      <c r="BS198" s="603"/>
      <c r="BT198" s="603"/>
      <c r="BU198" s="603"/>
      <c r="BV198" s="603">
        <v>3.75</v>
      </c>
      <c r="BW198" s="603"/>
      <c r="BX198" s="603"/>
      <c r="BY198" s="603"/>
      <c r="BZ198" s="603"/>
      <c r="CA198" s="603"/>
      <c r="CB198" s="603"/>
      <c r="CC198" s="603"/>
      <c r="CD198" s="603"/>
      <c r="CE198" s="603"/>
      <c r="CF198" s="603"/>
      <c r="CG198" s="603"/>
      <c r="CH198" s="603">
        <v>11.93</v>
      </c>
      <c r="CI198" s="603">
        <v>11.93</v>
      </c>
      <c r="CJ198" s="603"/>
      <c r="CK198" s="603"/>
      <c r="CL198" s="603"/>
      <c r="CM198" s="603"/>
      <c r="CN198" s="603"/>
      <c r="CO198" s="603"/>
      <c r="CP198" s="603"/>
      <c r="CQ198" s="603"/>
      <c r="CR198" s="603"/>
      <c r="CS198" s="603"/>
      <c r="CT198" s="603"/>
      <c r="CU198" s="603"/>
      <c r="CV198" s="603"/>
      <c r="CW198" s="603"/>
      <c r="CX198" s="603"/>
      <c r="CY198" s="603"/>
      <c r="CZ198" s="603"/>
      <c r="DA198" s="603"/>
      <c r="DB198" s="603"/>
      <c r="DC198" s="603"/>
      <c r="DD198" s="603"/>
      <c r="DE198" s="603"/>
      <c r="DF198" s="603">
        <v>146.54</v>
      </c>
      <c r="DG198" s="603">
        <v>146.54</v>
      </c>
      <c r="DH198" s="603">
        <v>146.04</v>
      </c>
      <c r="DI198" s="603">
        <v>146.55000000000001</v>
      </c>
      <c r="DJ198" s="603">
        <v>273.08</v>
      </c>
      <c r="DK198" s="603">
        <v>272.7</v>
      </c>
      <c r="DL198" s="603">
        <v>263.23</v>
      </c>
      <c r="DM198" s="603">
        <v>263.23</v>
      </c>
      <c r="DN198" s="603">
        <v>272.7</v>
      </c>
      <c r="DO198" s="603">
        <v>272.7</v>
      </c>
      <c r="DP198" s="603">
        <v>263.23</v>
      </c>
      <c r="DQ198" s="603">
        <v>272.7</v>
      </c>
      <c r="DR198" s="603">
        <v>272.7</v>
      </c>
      <c r="DS198" s="603">
        <v>272.7</v>
      </c>
      <c r="DT198" s="603">
        <v>263.23</v>
      </c>
      <c r="DU198" s="603">
        <v>263.23</v>
      </c>
      <c r="DV198" s="603">
        <v>284.97000000000003</v>
      </c>
      <c r="DW198" s="603">
        <v>276.76</v>
      </c>
      <c r="DX198" s="603">
        <v>284.97000000000003</v>
      </c>
      <c r="DY198" s="603">
        <v>284.97000000000003</v>
      </c>
      <c r="DZ198" s="603">
        <v>276.76</v>
      </c>
      <c r="EA198" s="603">
        <v>276.76</v>
      </c>
      <c r="EB198" s="603">
        <v>277.13</v>
      </c>
      <c r="EC198" s="603">
        <v>277.13</v>
      </c>
      <c r="ED198" s="603">
        <v>77.400000000000006</v>
      </c>
      <c r="EE198" s="603">
        <v>74.59</v>
      </c>
      <c r="EF198" s="603">
        <v>74.59</v>
      </c>
      <c r="EG198" s="603">
        <v>74.48</v>
      </c>
      <c r="EH198" s="603">
        <v>74.760000000000005</v>
      </c>
      <c r="EI198" s="603">
        <v>74.760000000000005</v>
      </c>
      <c r="EJ198" s="603">
        <v>224.71</v>
      </c>
      <c r="EK198" s="603">
        <v>224.71</v>
      </c>
      <c r="EL198" s="603">
        <v>224.71</v>
      </c>
      <c r="EM198" s="603">
        <v>229.68</v>
      </c>
      <c r="EN198" s="603">
        <v>224.92</v>
      </c>
      <c r="EO198" s="603">
        <v>224.92</v>
      </c>
      <c r="EP198" s="603">
        <v>225.04</v>
      </c>
      <c r="EQ198" s="603">
        <v>225.04</v>
      </c>
      <c r="ER198" s="603">
        <v>66.930000000000007</v>
      </c>
      <c r="ES198" s="603">
        <v>67.13</v>
      </c>
      <c r="ET198" s="603">
        <v>66.87</v>
      </c>
      <c r="EU198" s="603">
        <v>66.87</v>
      </c>
      <c r="EV198" s="603">
        <v>66.87</v>
      </c>
      <c r="EW198" s="603">
        <v>66.87</v>
      </c>
      <c r="EX198" s="603">
        <v>66.87</v>
      </c>
      <c r="EY198" s="603">
        <v>60.91</v>
      </c>
      <c r="EZ198" s="603">
        <v>188.88</v>
      </c>
      <c r="FA198" s="603">
        <v>188.88</v>
      </c>
      <c r="FB198" s="603">
        <v>188.88</v>
      </c>
      <c r="FC198" s="603">
        <v>188.88</v>
      </c>
      <c r="FD198" s="603">
        <v>37.39</v>
      </c>
      <c r="FE198" s="603">
        <v>37.39</v>
      </c>
      <c r="FF198" s="603">
        <v>37.39</v>
      </c>
      <c r="FG198" s="603">
        <v>37.39</v>
      </c>
      <c r="FH198" s="603">
        <v>37.39</v>
      </c>
      <c r="FI198" s="603">
        <v>37.39</v>
      </c>
      <c r="FJ198" s="603">
        <v>33.17</v>
      </c>
      <c r="FK198" s="603">
        <v>33.17</v>
      </c>
      <c r="FL198" s="593">
        <v>33.17</v>
      </c>
      <c r="FM198" s="593">
        <v>33.17</v>
      </c>
      <c r="FN198" s="593">
        <v>33.57</v>
      </c>
      <c r="FO198" s="593">
        <v>33.57</v>
      </c>
      <c r="FP198" s="593">
        <v>46.86</v>
      </c>
      <c r="FQ198" s="593">
        <v>46.86</v>
      </c>
      <c r="FR198" s="593">
        <v>46.86</v>
      </c>
      <c r="FS198" s="593">
        <v>46.86</v>
      </c>
      <c r="FT198" s="593">
        <v>195.03</v>
      </c>
      <c r="FU198" s="593">
        <v>195.03</v>
      </c>
      <c r="FV198" s="593">
        <v>195.03</v>
      </c>
      <c r="FW198" s="593">
        <v>195.03</v>
      </c>
      <c r="FX198" s="593">
        <v>195.03</v>
      </c>
      <c r="FY198" s="593">
        <v>195.03</v>
      </c>
      <c r="FZ198" s="593">
        <v>195.03</v>
      </c>
      <c r="GA198" s="593">
        <v>195.03</v>
      </c>
      <c r="GB198" s="593">
        <v>98.32</v>
      </c>
      <c r="GC198" s="593">
        <v>98.32</v>
      </c>
      <c r="GD198" s="593">
        <v>24.96</v>
      </c>
      <c r="GE198" s="593">
        <v>25.12</v>
      </c>
      <c r="GF198" s="593">
        <v>27.83</v>
      </c>
      <c r="GG198" s="593">
        <v>27.83</v>
      </c>
      <c r="GH198" s="593">
        <v>25.04</v>
      </c>
      <c r="GI198" s="593">
        <v>25.04</v>
      </c>
      <c r="GJ198" s="593">
        <v>24.83</v>
      </c>
      <c r="GK198" s="593">
        <v>24.83</v>
      </c>
      <c r="GL198" s="593">
        <v>24.83</v>
      </c>
      <c r="GM198" s="593">
        <v>24.83</v>
      </c>
      <c r="GN198" s="593">
        <v>9.6</v>
      </c>
      <c r="GO198" s="593">
        <v>9.6</v>
      </c>
      <c r="GP198" s="593">
        <v>8.3800000000000008</v>
      </c>
      <c r="GQ198" s="593">
        <v>8.15</v>
      </c>
      <c r="GZ198" s="593">
        <v>56.58</v>
      </c>
      <c r="HA198" s="593">
        <v>56.58</v>
      </c>
      <c r="HB198" s="593">
        <v>177.97</v>
      </c>
      <c r="HC198" s="593">
        <v>177.97</v>
      </c>
      <c r="HD198" s="593">
        <v>177.97</v>
      </c>
      <c r="HE198" s="593">
        <v>177.97</v>
      </c>
      <c r="HF198" s="593">
        <v>230.82</v>
      </c>
      <c r="HG198" s="593">
        <v>230.82</v>
      </c>
      <c r="HH198" s="593">
        <v>230.82</v>
      </c>
      <c r="HI198" s="593">
        <v>230.82</v>
      </c>
      <c r="HJ198" s="593">
        <v>230.82</v>
      </c>
      <c r="HK198" s="593">
        <v>230.82</v>
      </c>
      <c r="HL198" s="593">
        <v>288.51</v>
      </c>
      <c r="HM198" s="593">
        <v>288.51</v>
      </c>
      <c r="HN198" s="593">
        <v>256.97000000000003</v>
      </c>
      <c r="HO198" s="593">
        <v>256.97000000000003</v>
      </c>
      <c r="HP198" s="593">
        <v>256.97000000000003</v>
      </c>
      <c r="HQ198" s="593">
        <v>256.97000000000003</v>
      </c>
      <c r="HR198" s="593">
        <v>261.64</v>
      </c>
      <c r="HS198" s="593">
        <v>261.64</v>
      </c>
      <c r="HT198" s="593">
        <v>261.64</v>
      </c>
      <c r="HU198" s="593">
        <v>261.64</v>
      </c>
      <c r="HX198" s="593">
        <v>51.38</v>
      </c>
      <c r="HY198" s="593">
        <v>51.38</v>
      </c>
      <c r="HZ198" s="593">
        <v>170.46</v>
      </c>
      <c r="IA198" s="593">
        <v>170.46</v>
      </c>
      <c r="IB198" s="593">
        <v>173.03</v>
      </c>
      <c r="IC198" s="593">
        <v>173.03</v>
      </c>
      <c r="ID198" s="593">
        <v>227.66</v>
      </c>
      <c r="IE198" s="593">
        <v>227.66</v>
      </c>
      <c r="IJ198" s="593">
        <v>127.63</v>
      </c>
      <c r="IK198" s="593">
        <v>127.63</v>
      </c>
      <c r="IL198" s="593">
        <v>257.32</v>
      </c>
      <c r="IM198" s="593">
        <v>257.32</v>
      </c>
      <c r="IN198" s="593">
        <v>332.36</v>
      </c>
      <c r="IO198" s="593">
        <v>332.36</v>
      </c>
      <c r="IP198" s="593">
        <v>332.36</v>
      </c>
      <c r="IQ198" s="593">
        <v>332.36</v>
      </c>
      <c r="IV198" s="593">
        <v>127.63</v>
      </c>
      <c r="IW198" s="593">
        <v>127.63</v>
      </c>
      <c r="IX198" s="593">
        <v>257.32</v>
      </c>
      <c r="IY198" s="593">
        <v>257.32</v>
      </c>
      <c r="IZ198" s="593">
        <v>332.36</v>
      </c>
      <c r="JA198" s="593">
        <v>332.36</v>
      </c>
      <c r="JB198" s="593">
        <v>332.36</v>
      </c>
      <c r="JC198" s="593">
        <v>332.36</v>
      </c>
      <c r="JH198" s="593">
        <v>119.44</v>
      </c>
      <c r="JI198" s="593">
        <v>119.44</v>
      </c>
      <c r="JJ198" s="593">
        <v>249.1</v>
      </c>
      <c r="JK198" s="593">
        <v>249.1</v>
      </c>
      <c r="JL198" s="593">
        <v>249.1</v>
      </c>
      <c r="JM198" s="593">
        <v>249.1</v>
      </c>
      <c r="JN198" s="593">
        <v>322.08999999999997</v>
      </c>
      <c r="JO198" s="593">
        <v>322.08999999999997</v>
      </c>
      <c r="JP198" s="593">
        <v>322.08999999999997</v>
      </c>
      <c r="JQ198" s="593">
        <v>322.08999999999997</v>
      </c>
      <c r="JT198" s="593">
        <v>31.51</v>
      </c>
      <c r="JU198" s="593">
        <v>31.51</v>
      </c>
      <c r="JV198" s="593">
        <v>31.51</v>
      </c>
      <c r="JW198" s="593">
        <v>31.51</v>
      </c>
      <c r="JX198" s="593">
        <v>31.51</v>
      </c>
      <c r="JY198" s="593">
        <v>31.51</v>
      </c>
      <c r="KF198" s="593">
        <v>14.05</v>
      </c>
      <c r="KG198" s="593">
        <v>14.05</v>
      </c>
      <c r="KH198" s="593">
        <v>13.52</v>
      </c>
      <c r="KI198" s="593">
        <v>13.52</v>
      </c>
      <c r="KJ198" s="593">
        <v>13.52</v>
      </c>
      <c r="KK198" s="593">
        <v>13.52</v>
      </c>
      <c r="KR198" s="593">
        <v>32.71</v>
      </c>
      <c r="KS198" s="593">
        <v>32.71</v>
      </c>
      <c r="KT198" s="593">
        <v>32.71</v>
      </c>
      <c r="KU198" s="593">
        <v>32.71</v>
      </c>
      <c r="KV198" s="593">
        <v>174.39</v>
      </c>
      <c r="KW198" s="593">
        <v>174.39</v>
      </c>
      <c r="LD198" s="593">
        <v>16</v>
      </c>
      <c r="LE198" s="593">
        <v>16</v>
      </c>
      <c r="LF198" s="593">
        <v>16</v>
      </c>
      <c r="LG198" s="593">
        <v>16</v>
      </c>
      <c r="LH198" s="593">
        <v>2.68</v>
      </c>
      <c r="LI198" s="593">
        <v>2.68</v>
      </c>
      <c r="LP198" s="593">
        <v>15.49</v>
      </c>
      <c r="LQ198" s="593">
        <v>15.49</v>
      </c>
      <c r="LR198" s="593">
        <v>15.49</v>
      </c>
      <c r="LS198" s="593">
        <v>15.49</v>
      </c>
      <c r="LT198" s="593">
        <v>12.82</v>
      </c>
      <c r="LU198" s="593">
        <v>12.82</v>
      </c>
      <c r="MB198" s="593">
        <v>15.05</v>
      </c>
      <c r="MC198" s="593">
        <v>15.21</v>
      </c>
      <c r="MD198" s="593">
        <v>12.36</v>
      </c>
      <c r="ME198" s="593">
        <v>12.36</v>
      </c>
      <c r="MF198" s="593">
        <v>12.36</v>
      </c>
      <c r="MG198" s="593">
        <v>12.36</v>
      </c>
      <c r="MH198" s="593">
        <v>12.93</v>
      </c>
      <c r="MI198" s="593">
        <v>12.93</v>
      </c>
      <c r="MJ198" s="593">
        <v>12.3</v>
      </c>
      <c r="MK198" s="593">
        <v>12.3</v>
      </c>
      <c r="ML198" s="593">
        <v>12.65</v>
      </c>
      <c r="MM198" s="593">
        <v>12.49</v>
      </c>
      <c r="MN198" s="593">
        <v>35.549999999999997</v>
      </c>
      <c r="MO198" s="593">
        <v>35.549999999999997</v>
      </c>
      <c r="MP198" s="593">
        <v>30.44</v>
      </c>
      <c r="MQ198" s="593">
        <v>30.44</v>
      </c>
      <c r="MR198" s="593">
        <v>31.67</v>
      </c>
      <c r="MS198" s="593">
        <v>31.67</v>
      </c>
      <c r="MT198" s="593">
        <v>200.65</v>
      </c>
      <c r="MU198" s="593">
        <v>200.65</v>
      </c>
      <c r="MV198" s="593">
        <v>200.65</v>
      </c>
      <c r="MW198" s="593">
        <v>200.65</v>
      </c>
      <c r="MX198" s="593">
        <v>200.65</v>
      </c>
      <c r="MY198" s="593">
        <v>200.65</v>
      </c>
      <c r="MZ198" s="593">
        <v>57.67</v>
      </c>
      <c r="NA198" s="593">
        <v>57.67</v>
      </c>
      <c r="NB198" s="593">
        <v>253.04</v>
      </c>
      <c r="NC198" s="593">
        <v>253.04</v>
      </c>
      <c r="ND198" s="593">
        <v>247.64</v>
      </c>
      <c r="NE198" s="593">
        <v>247.64</v>
      </c>
      <c r="NF198" s="604">
        <f t="shared" si="17"/>
        <v>250.33999999999997</v>
      </c>
      <c r="NG198" s="604">
        <f t="shared" si="17"/>
        <v>250.33999999999997</v>
      </c>
      <c r="NH198" s="593">
        <v>250.71</v>
      </c>
      <c r="NI198" s="593">
        <v>250.71</v>
      </c>
      <c r="NL198" s="593">
        <v>49.61</v>
      </c>
      <c r="NM198" s="593">
        <v>49.61</v>
      </c>
      <c r="NN198" s="593">
        <v>213.3</v>
      </c>
      <c r="NO198" s="593">
        <v>213.3</v>
      </c>
      <c r="NP198" s="593">
        <v>213.3</v>
      </c>
      <c r="NQ198" s="593">
        <v>214.56</v>
      </c>
      <c r="NR198" s="593">
        <v>212.91</v>
      </c>
      <c r="NS198" s="593">
        <v>212.91</v>
      </c>
      <c r="NT198" s="593">
        <v>213.51</v>
      </c>
      <c r="NU198" s="593">
        <v>213.51</v>
      </c>
      <c r="NX198" s="593">
        <v>112.06</v>
      </c>
      <c r="NY198" s="593">
        <v>112.06</v>
      </c>
      <c r="NZ198" s="593">
        <v>225.56</v>
      </c>
      <c r="OA198" s="593">
        <v>225.56</v>
      </c>
      <c r="OB198" s="593">
        <v>225.56</v>
      </c>
      <c r="OC198" s="593">
        <v>225.56</v>
      </c>
      <c r="OD198" s="593">
        <v>225.91</v>
      </c>
      <c r="OE198" s="593">
        <v>225.91</v>
      </c>
      <c r="OJ198" s="593">
        <v>79.16</v>
      </c>
      <c r="OK198" s="593">
        <v>79.16</v>
      </c>
      <c r="OL198" s="593">
        <v>177.67</v>
      </c>
      <c r="OM198" s="593">
        <v>177.67</v>
      </c>
      <c r="ON198" s="593">
        <v>177.67</v>
      </c>
      <c r="OO198" s="593">
        <v>177.67</v>
      </c>
      <c r="OP198" s="593">
        <v>197.87</v>
      </c>
      <c r="OQ198" s="593">
        <v>197.87</v>
      </c>
      <c r="OR198" s="593">
        <v>221.64</v>
      </c>
      <c r="OS198" s="593">
        <v>221.64</v>
      </c>
      <c r="OV198" s="593">
        <v>37.19</v>
      </c>
      <c r="OW198" s="593">
        <v>37.19</v>
      </c>
      <c r="OX198" s="593">
        <v>32.19</v>
      </c>
      <c r="OY198" s="593">
        <v>32.19</v>
      </c>
      <c r="OZ198" s="593">
        <v>31.59</v>
      </c>
      <c r="PA198" s="593">
        <v>31.59</v>
      </c>
      <c r="PB198" s="593">
        <v>31.06</v>
      </c>
      <c r="PC198" s="593">
        <v>31.06</v>
      </c>
      <c r="PD198" s="593">
        <v>199.24</v>
      </c>
      <c r="PE198" s="593">
        <v>199.24</v>
      </c>
      <c r="PH198" s="593">
        <v>42.39</v>
      </c>
      <c r="PI198" s="593">
        <v>42.39</v>
      </c>
      <c r="PJ198" s="593">
        <v>37.24</v>
      </c>
      <c r="PK198" s="593">
        <v>37.24</v>
      </c>
      <c r="PL198" s="593">
        <v>37.24</v>
      </c>
      <c r="PM198" s="593">
        <v>35.909999999999997</v>
      </c>
      <c r="PN198" s="593">
        <v>35.909999999999997</v>
      </c>
      <c r="PO198" s="593">
        <v>36.130000000000003</v>
      </c>
      <c r="PP198" s="593">
        <v>211.2</v>
      </c>
      <c r="PQ198" s="593">
        <v>211.2</v>
      </c>
      <c r="PT198" s="593">
        <v>29.57</v>
      </c>
      <c r="PU198" s="593">
        <v>29.57</v>
      </c>
      <c r="PV198" s="593">
        <v>23.26</v>
      </c>
      <c r="PW198" s="593">
        <v>23.26</v>
      </c>
      <c r="PX198" s="593">
        <v>23.96</v>
      </c>
      <c r="PY198" s="593">
        <v>23.96</v>
      </c>
      <c r="PZ198" s="593">
        <v>23.96</v>
      </c>
      <c r="QA198" s="593">
        <v>23.96</v>
      </c>
      <c r="QB198" s="593">
        <v>23.96</v>
      </c>
      <c r="QC198" s="593">
        <v>23.96</v>
      </c>
      <c r="QD198" s="593">
        <v>24</v>
      </c>
      <c r="QE198" s="593">
        <v>24.16</v>
      </c>
      <c r="QF198" s="593">
        <v>8.5399999999999991</v>
      </c>
      <c r="QG198" s="593">
        <v>8.5399999999999991</v>
      </c>
      <c r="QH198" s="593">
        <v>6.65</v>
      </c>
      <c r="QI198" s="593">
        <v>6.65</v>
      </c>
      <c r="QJ198" s="593">
        <v>6.84</v>
      </c>
      <c r="QK198" s="593">
        <v>6.84</v>
      </c>
      <c r="QL198" s="593">
        <v>6.84</v>
      </c>
      <c r="QM198" s="593">
        <v>6.84</v>
      </c>
      <c r="QN198" s="593">
        <v>6.84</v>
      </c>
      <c r="QO198" s="593">
        <v>6.84</v>
      </c>
      <c r="QP198" s="593">
        <v>6.87</v>
      </c>
      <c r="QQ198" s="593">
        <v>6.87</v>
      </c>
      <c r="QR198" s="593">
        <v>10.050000000000001</v>
      </c>
      <c r="QS198" s="593">
        <v>10.050000000000001</v>
      </c>
      <c r="QT198" s="593">
        <v>7.81</v>
      </c>
      <c r="QU198" s="593">
        <v>7.81</v>
      </c>
      <c r="QV198" s="593">
        <v>8.0500000000000007</v>
      </c>
      <c r="QW198" s="593">
        <v>8.0500000000000007</v>
      </c>
      <c r="QX198" s="593">
        <v>8.0500000000000007</v>
      </c>
      <c r="QY198" s="593">
        <v>8.0500000000000007</v>
      </c>
      <c r="QZ198" s="593">
        <v>8.0500000000000007</v>
      </c>
      <c r="RA198" s="593">
        <v>8.0500000000000007</v>
      </c>
      <c r="RB198" s="593">
        <v>8.08</v>
      </c>
      <c r="RC198" s="593">
        <v>8.08</v>
      </c>
      <c r="RD198" s="593">
        <v>15.72</v>
      </c>
      <c r="RE198" s="593">
        <v>15.72</v>
      </c>
      <c r="RF198" s="593">
        <v>12.22</v>
      </c>
      <c r="RG198" s="593">
        <v>12.22</v>
      </c>
      <c r="RH198" s="593">
        <v>12.58</v>
      </c>
      <c r="RI198" s="593">
        <v>12.58</v>
      </c>
      <c r="RJ198" s="593">
        <v>12.58</v>
      </c>
      <c r="RK198" s="593">
        <v>12.58</v>
      </c>
      <c r="RL198" s="593">
        <v>12.58</v>
      </c>
      <c r="RM198" s="593">
        <v>12.58</v>
      </c>
      <c r="RN198" s="593">
        <v>12.64</v>
      </c>
      <c r="RO198" s="593">
        <v>12.73</v>
      </c>
      <c r="RP198" s="593">
        <v>41.45</v>
      </c>
      <c r="RQ198" s="593">
        <v>41.45</v>
      </c>
      <c r="RR198" s="593">
        <v>32.92</v>
      </c>
      <c r="RS198" s="593">
        <v>32.92</v>
      </c>
      <c r="RT198" s="593">
        <v>33.83</v>
      </c>
      <c r="RU198" s="593">
        <v>33.83</v>
      </c>
      <c r="RV198" s="593">
        <v>33.83</v>
      </c>
      <c r="RW198" s="593">
        <v>33.83</v>
      </c>
      <c r="RX198" s="593">
        <v>33.83</v>
      </c>
      <c r="RY198" s="593">
        <v>33.83</v>
      </c>
      <c r="RZ198" s="593">
        <v>33.909999999999997</v>
      </c>
      <c r="SA198" s="593">
        <v>33.909999999999997</v>
      </c>
      <c r="SB198" s="593">
        <v>21.85</v>
      </c>
      <c r="SC198" s="593">
        <v>21.85</v>
      </c>
      <c r="SD198" s="593">
        <v>17.09</v>
      </c>
      <c r="SE198" s="593">
        <v>17.09</v>
      </c>
      <c r="SF198" s="593">
        <v>17.62</v>
      </c>
      <c r="SG198" s="593">
        <v>17.62</v>
      </c>
      <c r="SH198" s="593">
        <v>17.62</v>
      </c>
      <c r="SI198" s="593">
        <v>17.62</v>
      </c>
      <c r="SJ198" s="593">
        <v>17.62</v>
      </c>
      <c r="SK198" s="593">
        <v>17.62</v>
      </c>
      <c r="SL198" s="593">
        <v>17.649999999999999</v>
      </c>
      <c r="SM198" s="593">
        <v>17.649999999999999</v>
      </c>
      <c r="SN198" s="593">
        <v>18.34</v>
      </c>
      <c r="SO198" s="593">
        <v>18.34</v>
      </c>
      <c r="SZ198" s="593">
        <v>20.07</v>
      </c>
      <c r="TA198" s="593">
        <v>20.07</v>
      </c>
      <c r="TX198" s="593">
        <v>12.79</v>
      </c>
      <c r="TY198" s="600">
        <v>12.79</v>
      </c>
    </row>
    <row r="199" spans="1:545" s="593" customFormat="1" x14ac:dyDescent="0.15">
      <c r="A199" s="602">
        <v>83</v>
      </c>
      <c r="B199" s="603">
        <v>46.89</v>
      </c>
      <c r="C199" s="603">
        <v>46.89</v>
      </c>
      <c r="D199" s="603">
        <v>46.98</v>
      </c>
      <c r="E199" s="603">
        <v>46.98</v>
      </c>
      <c r="F199" s="603">
        <v>182.79</v>
      </c>
      <c r="G199" s="603">
        <v>182.79</v>
      </c>
      <c r="H199" s="603">
        <v>173.71</v>
      </c>
      <c r="I199" s="603">
        <v>173.71</v>
      </c>
      <c r="J199" s="603">
        <v>177.88</v>
      </c>
      <c r="K199" s="603">
        <v>177.88</v>
      </c>
      <c r="L199" s="603"/>
      <c r="M199" s="603"/>
      <c r="N199" s="603"/>
      <c r="O199" s="603"/>
      <c r="P199" s="603"/>
      <c r="Q199" s="603"/>
      <c r="R199" s="603"/>
      <c r="S199" s="603"/>
      <c r="T199" s="603"/>
      <c r="U199" s="603"/>
      <c r="V199" s="603"/>
      <c r="W199" s="603"/>
      <c r="X199" s="603"/>
      <c r="Y199" s="603"/>
      <c r="Z199" s="603">
        <v>9.41</v>
      </c>
      <c r="AA199" s="603"/>
      <c r="AB199" s="603"/>
      <c r="AC199" s="603"/>
      <c r="AD199" s="603"/>
      <c r="AE199" s="603"/>
      <c r="AF199" s="603"/>
      <c r="AG199" s="603"/>
      <c r="AH199" s="603"/>
      <c r="AI199" s="603"/>
      <c r="AJ199" s="603"/>
      <c r="AK199" s="603"/>
      <c r="AL199" s="603">
        <v>21.87</v>
      </c>
      <c r="AM199" s="603">
        <v>21.86</v>
      </c>
      <c r="AN199" s="603"/>
      <c r="AO199" s="603"/>
      <c r="AP199" s="603"/>
      <c r="AQ199" s="603"/>
      <c r="AR199" s="603"/>
      <c r="AS199" s="603"/>
      <c r="AT199" s="603"/>
      <c r="AU199" s="603"/>
      <c r="AV199" s="603"/>
      <c r="AW199" s="603"/>
      <c r="AX199" s="603">
        <v>24.89</v>
      </c>
      <c r="AY199" s="603">
        <v>24.89</v>
      </c>
      <c r="AZ199" s="603"/>
      <c r="BA199" s="603"/>
      <c r="BB199" s="603"/>
      <c r="BC199" s="603"/>
      <c r="BD199" s="603"/>
      <c r="BE199" s="603"/>
      <c r="BF199" s="603"/>
      <c r="BG199" s="603"/>
      <c r="BH199" s="603"/>
      <c r="BI199" s="603"/>
      <c r="BJ199" s="603">
        <v>13.4</v>
      </c>
      <c r="BK199" s="603"/>
      <c r="BL199" s="603"/>
      <c r="BM199" s="603"/>
      <c r="BN199" s="603"/>
      <c r="BO199" s="603"/>
      <c r="BP199" s="603"/>
      <c r="BQ199" s="603"/>
      <c r="BR199" s="603"/>
      <c r="BS199" s="603"/>
      <c r="BT199" s="603"/>
      <c r="BU199" s="603"/>
      <c r="BV199" s="603">
        <v>3.76</v>
      </c>
      <c r="BW199" s="603"/>
      <c r="BX199" s="603"/>
      <c r="BY199" s="603"/>
      <c r="BZ199" s="603"/>
      <c r="CA199" s="603"/>
      <c r="CB199" s="603"/>
      <c r="CC199" s="603"/>
      <c r="CD199" s="603"/>
      <c r="CE199" s="603"/>
      <c r="CF199" s="603"/>
      <c r="CG199" s="603"/>
      <c r="CH199" s="603">
        <v>11.96</v>
      </c>
      <c r="CI199" s="603">
        <v>11.96</v>
      </c>
      <c r="CJ199" s="603"/>
      <c r="CK199" s="603"/>
      <c r="CL199" s="603"/>
      <c r="CM199" s="603"/>
      <c r="CN199" s="603"/>
      <c r="CO199" s="603"/>
      <c r="CP199" s="603"/>
      <c r="CQ199" s="603"/>
      <c r="CR199" s="603"/>
      <c r="CS199" s="603"/>
      <c r="CT199" s="603"/>
      <c r="CU199" s="603"/>
      <c r="CV199" s="603"/>
      <c r="CW199" s="603"/>
      <c r="CX199" s="603"/>
      <c r="CY199" s="603"/>
      <c r="CZ199" s="603"/>
      <c r="DA199" s="603"/>
      <c r="DB199" s="603"/>
      <c r="DC199" s="603"/>
      <c r="DD199" s="603"/>
      <c r="DE199" s="603"/>
      <c r="DF199" s="603">
        <v>146.97</v>
      </c>
      <c r="DG199" s="603">
        <v>146.97</v>
      </c>
      <c r="DH199" s="603">
        <v>146.46</v>
      </c>
      <c r="DI199" s="603">
        <v>146.97999999999999</v>
      </c>
      <c r="DJ199" s="603">
        <v>274.21999999999997</v>
      </c>
      <c r="DK199" s="603">
        <v>273.77999999999997</v>
      </c>
      <c r="DL199" s="603">
        <v>264.27</v>
      </c>
      <c r="DM199" s="603">
        <v>264.27</v>
      </c>
      <c r="DN199" s="603">
        <v>273.77999999999997</v>
      </c>
      <c r="DO199" s="603">
        <v>273.77999999999997</v>
      </c>
      <c r="DP199" s="603">
        <v>264.27</v>
      </c>
      <c r="DQ199" s="603">
        <v>273.77999999999997</v>
      </c>
      <c r="DR199" s="603">
        <v>273.77999999999997</v>
      </c>
      <c r="DS199" s="603">
        <v>273.77999999999997</v>
      </c>
      <c r="DT199" s="603">
        <v>264.27</v>
      </c>
      <c r="DU199" s="603">
        <v>264.27</v>
      </c>
      <c r="DV199" s="603">
        <v>285.93</v>
      </c>
      <c r="DW199" s="603">
        <v>277.7</v>
      </c>
      <c r="DX199" s="603">
        <v>285.93</v>
      </c>
      <c r="DY199" s="603">
        <v>285.93</v>
      </c>
      <c r="DZ199" s="603">
        <v>277.7</v>
      </c>
      <c r="EA199" s="603">
        <v>277.7</v>
      </c>
      <c r="EB199" s="603">
        <v>278.06</v>
      </c>
      <c r="EC199" s="603">
        <v>278.06</v>
      </c>
      <c r="ED199" s="603">
        <v>77.62</v>
      </c>
      <c r="EE199" s="603">
        <v>74.8</v>
      </c>
      <c r="EF199" s="603">
        <v>74.8</v>
      </c>
      <c r="EG199" s="603">
        <v>74.709999999999994</v>
      </c>
      <c r="EH199" s="603">
        <v>74.98</v>
      </c>
      <c r="EI199" s="603">
        <v>74.98</v>
      </c>
      <c r="EJ199" s="603">
        <v>225.56</v>
      </c>
      <c r="EK199" s="603">
        <v>225.56</v>
      </c>
      <c r="EL199" s="603">
        <v>225.56</v>
      </c>
      <c r="EM199" s="603">
        <v>230.53</v>
      </c>
      <c r="EN199" s="603">
        <v>225.76</v>
      </c>
      <c r="EO199" s="603">
        <v>225.76</v>
      </c>
      <c r="EP199" s="603">
        <v>225.88</v>
      </c>
      <c r="EQ199" s="603">
        <v>225.88</v>
      </c>
      <c r="ER199" s="603">
        <v>67.13</v>
      </c>
      <c r="ES199" s="603">
        <v>67.33</v>
      </c>
      <c r="ET199" s="603">
        <v>67.05</v>
      </c>
      <c r="EU199" s="603">
        <v>67.05</v>
      </c>
      <c r="EV199" s="603">
        <v>67.05</v>
      </c>
      <c r="EW199" s="603">
        <v>67.05</v>
      </c>
      <c r="EX199" s="603">
        <v>67.05</v>
      </c>
      <c r="EY199" s="603">
        <v>61.16</v>
      </c>
      <c r="EZ199" s="603">
        <v>189.67</v>
      </c>
      <c r="FA199" s="603">
        <v>189.67</v>
      </c>
      <c r="FB199" s="603">
        <v>189.67</v>
      </c>
      <c r="FC199" s="603">
        <v>189.67</v>
      </c>
      <c r="FD199" s="603">
        <v>37.5</v>
      </c>
      <c r="FE199" s="603">
        <v>37.5</v>
      </c>
      <c r="FF199" s="603">
        <v>37.5</v>
      </c>
      <c r="FG199" s="603">
        <v>37.5</v>
      </c>
      <c r="FH199" s="603">
        <v>37.5</v>
      </c>
      <c r="FI199" s="603">
        <v>37.5</v>
      </c>
      <c r="FJ199" s="603">
        <v>33.32</v>
      </c>
      <c r="FK199" s="603">
        <v>33.32</v>
      </c>
      <c r="FL199" s="593">
        <v>33.32</v>
      </c>
      <c r="FM199" s="593">
        <v>33.32</v>
      </c>
      <c r="FN199" s="593">
        <v>33.71</v>
      </c>
      <c r="FO199" s="593">
        <v>33.71</v>
      </c>
      <c r="FP199" s="593">
        <v>47.03</v>
      </c>
      <c r="FQ199" s="593">
        <v>47.03</v>
      </c>
      <c r="FR199" s="593">
        <v>47.03</v>
      </c>
      <c r="FS199" s="593">
        <v>47.03</v>
      </c>
      <c r="FT199" s="593">
        <v>195.89</v>
      </c>
      <c r="FU199" s="593">
        <v>195.89</v>
      </c>
      <c r="FV199" s="593">
        <v>195.89</v>
      </c>
      <c r="FW199" s="593">
        <v>195.89</v>
      </c>
      <c r="FX199" s="593">
        <v>195.89</v>
      </c>
      <c r="FY199" s="593">
        <v>195.89</v>
      </c>
      <c r="FZ199" s="593">
        <v>195.89</v>
      </c>
      <c r="GA199" s="593">
        <v>195.89</v>
      </c>
      <c r="GB199" s="593">
        <v>98.71</v>
      </c>
      <c r="GC199" s="593">
        <v>98.71</v>
      </c>
      <c r="GD199" s="593">
        <v>25.06</v>
      </c>
      <c r="GE199" s="593">
        <v>25.22</v>
      </c>
      <c r="GF199" s="593">
        <v>27.91</v>
      </c>
      <c r="GG199" s="593">
        <v>27.91</v>
      </c>
      <c r="GH199" s="593">
        <v>25.15</v>
      </c>
      <c r="GI199" s="593">
        <v>25.15</v>
      </c>
      <c r="GJ199" s="593">
        <v>24.95</v>
      </c>
      <c r="GK199" s="593">
        <v>24.95</v>
      </c>
      <c r="GL199" s="593">
        <v>24.95</v>
      </c>
      <c r="GM199" s="593">
        <v>24.95</v>
      </c>
      <c r="GN199" s="593">
        <v>9.6300000000000008</v>
      </c>
      <c r="GO199" s="593">
        <v>9.6300000000000008</v>
      </c>
      <c r="GP199" s="593">
        <v>8.43</v>
      </c>
      <c r="GQ199" s="593">
        <v>8.19</v>
      </c>
      <c r="GZ199" s="593">
        <v>56.73</v>
      </c>
      <c r="HA199" s="593">
        <v>56.73</v>
      </c>
      <c r="HB199" s="593">
        <v>178.49</v>
      </c>
      <c r="HC199" s="593">
        <v>178.49</v>
      </c>
      <c r="HD199" s="593">
        <v>178.49</v>
      </c>
      <c r="HE199" s="593">
        <v>178.49</v>
      </c>
      <c r="HF199" s="593">
        <v>231.61</v>
      </c>
      <c r="HG199" s="593">
        <v>231.61</v>
      </c>
      <c r="HH199" s="593">
        <v>231.61</v>
      </c>
      <c r="HI199" s="593">
        <v>231.61</v>
      </c>
      <c r="HJ199" s="593">
        <v>231.61</v>
      </c>
      <c r="HK199" s="593">
        <v>231.61</v>
      </c>
      <c r="HL199" s="593">
        <v>289.45</v>
      </c>
      <c r="HM199" s="593">
        <v>289.45</v>
      </c>
      <c r="HN199" s="593">
        <v>257.86</v>
      </c>
      <c r="HO199" s="593">
        <v>257.86</v>
      </c>
      <c r="HP199" s="593">
        <v>257.86</v>
      </c>
      <c r="HQ199" s="593">
        <v>257.86</v>
      </c>
      <c r="HR199" s="593">
        <v>262.48</v>
      </c>
      <c r="HS199" s="593">
        <v>262.48</v>
      </c>
      <c r="HT199" s="593">
        <v>262.48</v>
      </c>
      <c r="HU199" s="593">
        <v>262.48</v>
      </c>
      <c r="HX199" s="593">
        <v>51.51</v>
      </c>
      <c r="HY199" s="593">
        <v>51.51</v>
      </c>
      <c r="HZ199" s="593">
        <v>170.96</v>
      </c>
      <c r="IA199" s="593">
        <v>170.96</v>
      </c>
      <c r="IB199" s="593">
        <v>173.55</v>
      </c>
      <c r="IC199" s="593">
        <v>173.55</v>
      </c>
      <c r="ID199" s="593">
        <v>228.45</v>
      </c>
      <c r="IE199" s="593">
        <v>228.45</v>
      </c>
      <c r="IJ199" s="593">
        <v>127.91</v>
      </c>
      <c r="IK199" s="593">
        <v>127.91</v>
      </c>
      <c r="IL199" s="593">
        <v>257.91000000000003</v>
      </c>
      <c r="IM199" s="593">
        <v>257.91000000000003</v>
      </c>
      <c r="IN199" s="593">
        <v>333.34</v>
      </c>
      <c r="IO199" s="593">
        <v>333.34</v>
      </c>
      <c r="IP199" s="593">
        <v>333.34</v>
      </c>
      <c r="IQ199" s="593">
        <v>333.34</v>
      </c>
      <c r="IV199" s="593">
        <v>127.91</v>
      </c>
      <c r="IW199" s="593">
        <v>127.91</v>
      </c>
      <c r="IX199" s="593">
        <v>257.91000000000003</v>
      </c>
      <c r="IY199" s="593">
        <v>257.91000000000003</v>
      </c>
      <c r="IZ199" s="593">
        <v>333.34</v>
      </c>
      <c r="JA199" s="593">
        <v>333.34</v>
      </c>
      <c r="JB199" s="593">
        <v>333.34</v>
      </c>
      <c r="JC199" s="593">
        <v>333.34</v>
      </c>
      <c r="JH199" s="593">
        <v>119.74</v>
      </c>
      <c r="JI199" s="593">
        <v>119.74</v>
      </c>
      <c r="JJ199" s="593">
        <v>249.66</v>
      </c>
      <c r="JK199" s="593">
        <v>249.66</v>
      </c>
      <c r="JL199" s="593">
        <v>249.66</v>
      </c>
      <c r="JM199" s="593">
        <v>249.66</v>
      </c>
      <c r="JN199" s="593">
        <v>323</v>
      </c>
      <c r="JO199" s="593">
        <v>323</v>
      </c>
      <c r="JP199" s="593">
        <v>323</v>
      </c>
      <c r="JQ199" s="593">
        <v>323</v>
      </c>
      <c r="JT199" s="593">
        <v>31.59</v>
      </c>
      <c r="JU199" s="593">
        <v>31.59</v>
      </c>
      <c r="JV199" s="593">
        <v>31.59</v>
      </c>
      <c r="JW199" s="593">
        <v>31.59</v>
      </c>
      <c r="JX199" s="593">
        <v>31.59</v>
      </c>
      <c r="JY199" s="593">
        <v>31.59</v>
      </c>
      <c r="KF199" s="593">
        <v>14.09</v>
      </c>
      <c r="KG199" s="593">
        <v>14.09</v>
      </c>
      <c r="KH199" s="593">
        <v>13.58</v>
      </c>
      <c r="KI199" s="593">
        <v>13.58</v>
      </c>
      <c r="KJ199" s="593">
        <v>13.58</v>
      </c>
      <c r="KK199" s="593">
        <v>13.58</v>
      </c>
      <c r="KR199" s="593">
        <v>32.81</v>
      </c>
      <c r="KS199" s="593">
        <v>32.81</v>
      </c>
      <c r="KT199" s="593">
        <v>32.81</v>
      </c>
      <c r="KU199" s="593">
        <v>32.81</v>
      </c>
      <c r="KV199" s="593">
        <v>175.35</v>
      </c>
      <c r="KW199" s="593">
        <v>175.35</v>
      </c>
      <c r="LD199" s="593">
        <v>16.100000000000001</v>
      </c>
      <c r="LE199" s="593">
        <v>16.100000000000001</v>
      </c>
      <c r="LF199" s="593">
        <v>16.100000000000001</v>
      </c>
      <c r="LG199" s="593">
        <v>16.100000000000001</v>
      </c>
      <c r="LH199" s="593">
        <v>2.7</v>
      </c>
      <c r="LI199" s="593">
        <v>2.7</v>
      </c>
      <c r="LP199" s="593">
        <v>15.53</v>
      </c>
      <c r="LQ199" s="593">
        <v>15.53</v>
      </c>
      <c r="LR199" s="593">
        <v>15.53</v>
      </c>
      <c r="LS199" s="593">
        <v>15.53</v>
      </c>
      <c r="LT199" s="593">
        <v>12.9</v>
      </c>
      <c r="LU199" s="593">
        <v>12.9</v>
      </c>
      <c r="MB199" s="593">
        <v>15.09</v>
      </c>
      <c r="MC199" s="593">
        <v>15.25</v>
      </c>
      <c r="MD199" s="593">
        <v>12.42</v>
      </c>
      <c r="ME199" s="593">
        <v>12.42</v>
      </c>
      <c r="MF199" s="593">
        <v>12.42</v>
      </c>
      <c r="MG199" s="593">
        <v>12.42</v>
      </c>
      <c r="MH199" s="593">
        <v>12.98</v>
      </c>
      <c r="MI199" s="593">
        <v>12.98</v>
      </c>
      <c r="MJ199" s="593">
        <v>12.35</v>
      </c>
      <c r="MK199" s="593">
        <v>12.35</v>
      </c>
      <c r="ML199" s="593">
        <v>12.71</v>
      </c>
      <c r="MM199" s="593">
        <v>12.54</v>
      </c>
      <c r="MN199" s="593">
        <v>35.64</v>
      </c>
      <c r="MO199" s="593">
        <v>35.64</v>
      </c>
      <c r="MP199" s="593">
        <v>30.57</v>
      </c>
      <c r="MQ199" s="593">
        <v>30.57</v>
      </c>
      <c r="MR199" s="593">
        <v>31.79</v>
      </c>
      <c r="MS199" s="593">
        <v>31.79</v>
      </c>
      <c r="MT199" s="593">
        <v>201.46</v>
      </c>
      <c r="MU199" s="593">
        <v>201.46</v>
      </c>
      <c r="MV199" s="593">
        <v>201.46</v>
      </c>
      <c r="MW199" s="593">
        <v>201.46</v>
      </c>
      <c r="MX199" s="593">
        <v>201.46</v>
      </c>
      <c r="MY199" s="593">
        <v>201.46</v>
      </c>
      <c r="MZ199" s="593">
        <v>57.83</v>
      </c>
      <c r="NA199" s="593">
        <v>57.83</v>
      </c>
      <c r="NB199" s="593">
        <v>254.02</v>
      </c>
      <c r="NC199" s="593">
        <v>254.02</v>
      </c>
      <c r="ND199" s="593">
        <v>248.61</v>
      </c>
      <c r="NE199" s="593">
        <v>248.61</v>
      </c>
      <c r="NF199" s="604">
        <f t="shared" si="17"/>
        <v>251.315</v>
      </c>
      <c r="NG199" s="604">
        <f t="shared" si="17"/>
        <v>251.315</v>
      </c>
      <c r="NH199" s="593">
        <v>251.65</v>
      </c>
      <c r="NI199" s="593">
        <v>251.65</v>
      </c>
      <c r="NL199" s="593">
        <v>49.74</v>
      </c>
      <c r="NM199" s="593">
        <v>49.74</v>
      </c>
      <c r="NN199" s="593">
        <v>214.14</v>
      </c>
      <c r="NO199" s="593">
        <v>214.14</v>
      </c>
      <c r="NP199" s="593">
        <v>214.14</v>
      </c>
      <c r="NQ199" s="593">
        <v>215.38</v>
      </c>
      <c r="NR199" s="593">
        <v>213.76</v>
      </c>
      <c r="NS199" s="593">
        <v>213.76</v>
      </c>
      <c r="NT199" s="593">
        <v>214.35</v>
      </c>
      <c r="NU199" s="593">
        <v>214.35</v>
      </c>
      <c r="NX199" s="593">
        <v>112.38</v>
      </c>
      <c r="NY199" s="593">
        <v>112.38</v>
      </c>
      <c r="NZ199" s="593">
        <v>226.29</v>
      </c>
      <c r="OA199" s="593">
        <v>226.29</v>
      </c>
      <c r="OB199" s="593">
        <v>226.29</v>
      </c>
      <c r="OC199" s="593">
        <v>226.29</v>
      </c>
      <c r="OD199" s="593">
        <v>226.63</v>
      </c>
      <c r="OE199" s="593">
        <v>226.63</v>
      </c>
      <c r="OJ199" s="593">
        <v>79.38</v>
      </c>
      <c r="OK199" s="593">
        <v>79.38</v>
      </c>
      <c r="OL199" s="593">
        <v>178.12</v>
      </c>
      <c r="OM199" s="593">
        <v>178.12</v>
      </c>
      <c r="ON199" s="593">
        <v>178.12</v>
      </c>
      <c r="OO199" s="593">
        <v>178.12</v>
      </c>
      <c r="OP199" s="593">
        <v>198.88</v>
      </c>
      <c r="OQ199" s="593">
        <v>198.88</v>
      </c>
      <c r="OR199" s="593">
        <v>222.46</v>
      </c>
      <c r="OS199" s="593">
        <v>222.46</v>
      </c>
      <c r="OV199" s="593">
        <v>37.29</v>
      </c>
      <c r="OW199" s="593">
        <v>37.29</v>
      </c>
      <c r="OX199" s="593">
        <v>32.33</v>
      </c>
      <c r="OY199" s="593">
        <v>32.33</v>
      </c>
      <c r="OZ199" s="593">
        <v>31.72</v>
      </c>
      <c r="PA199" s="593">
        <v>31.72</v>
      </c>
      <c r="PB199" s="593">
        <v>31.19</v>
      </c>
      <c r="PC199" s="593">
        <v>31.19</v>
      </c>
      <c r="PD199" s="593">
        <v>200.04</v>
      </c>
      <c r="PE199" s="593">
        <v>200.04</v>
      </c>
      <c r="PH199" s="593">
        <v>42.5</v>
      </c>
      <c r="PI199" s="593">
        <v>42.5</v>
      </c>
      <c r="PJ199" s="593">
        <v>37.380000000000003</v>
      </c>
      <c r="PK199" s="593">
        <v>37.380000000000003</v>
      </c>
      <c r="PL199" s="593">
        <v>37.380000000000003</v>
      </c>
      <c r="PM199" s="593">
        <v>36.049999999999997</v>
      </c>
      <c r="PN199" s="593">
        <v>36.049999999999997</v>
      </c>
      <c r="PO199" s="593">
        <v>36.26</v>
      </c>
      <c r="PP199" s="593">
        <v>211.95</v>
      </c>
      <c r="PQ199" s="593">
        <v>211.95</v>
      </c>
      <c r="PT199" s="593">
        <v>29.69</v>
      </c>
      <c r="PU199" s="593">
        <v>29.69</v>
      </c>
      <c r="PV199" s="593">
        <v>23.43</v>
      </c>
      <c r="PW199" s="593">
        <v>23.43</v>
      </c>
      <c r="PX199" s="593">
        <v>24.04</v>
      </c>
      <c r="PY199" s="593">
        <v>24.04</v>
      </c>
      <c r="PZ199" s="593">
        <v>24.04</v>
      </c>
      <c r="QA199" s="593">
        <v>24.04</v>
      </c>
      <c r="QB199" s="593">
        <v>24.04</v>
      </c>
      <c r="QC199" s="593">
        <v>24.04</v>
      </c>
      <c r="QD199" s="593">
        <v>24.16</v>
      </c>
      <c r="QE199" s="593">
        <v>24.32</v>
      </c>
      <c r="QF199" s="593">
        <v>8.58</v>
      </c>
      <c r="QG199" s="593">
        <v>8.58</v>
      </c>
      <c r="QH199" s="593">
        <v>6.7</v>
      </c>
      <c r="QI199" s="593">
        <v>6.7</v>
      </c>
      <c r="QJ199" s="593">
        <v>6.86</v>
      </c>
      <c r="QK199" s="593">
        <v>6.86</v>
      </c>
      <c r="QL199" s="593">
        <v>6.86</v>
      </c>
      <c r="QM199" s="593">
        <v>6.86</v>
      </c>
      <c r="QN199" s="593">
        <v>6.86</v>
      </c>
      <c r="QO199" s="593">
        <v>6.86</v>
      </c>
      <c r="QP199" s="593">
        <v>6.93</v>
      </c>
      <c r="QQ199" s="593">
        <v>6.93</v>
      </c>
      <c r="QR199" s="593">
        <v>10.09</v>
      </c>
      <c r="QS199" s="593">
        <v>10.09</v>
      </c>
      <c r="QT199" s="593">
        <v>7.88</v>
      </c>
      <c r="QU199" s="593">
        <v>7.88</v>
      </c>
      <c r="QV199" s="593">
        <v>8.08</v>
      </c>
      <c r="QW199" s="593">
        <v>8.08</v>
      </c>
      <c r="QX199" s="593">
        <v>8.08</v>
      </c>
      <c r="QY199" s="593">
        <v>8.08</v>
      </c>
      <c r="QZ199" s="593">
        <v>8.08</v>
      </c>
      <c r="RA199" s="593">
        <v>8.08</v>
      </c>
      <c r="RB199" s="593">
        <v>8.14</v>
      </c>
      <c r="RC199" s="593">
        <v>8.14</v>
      </c>
      <c r="RD199" s="593">
        <v>15.77</v>
      </c>
      <c r="RE199" s="593">
        <v>15.77</v>
      </c>
      <c r="RF199" s="593">
        <v>12.31</v>
      </c>
      <c r="RG199" s="593">
        <v>12.31</v>
      </c>
      <c r="RH199" s="593">
        <v>12.63</v>
      </c>
      <c r="RI199" s="593">
        <v>12.63</v>
      </c>
      <c r="RJ199" s="593">
        <v>12.63</v>
      </c>
      <c r="RK199" s="593">
        <v>12.63</v>
      </c>
      <c r="RL199" s="593">
        <v>12.63</v>
      </c>
      <c r="RM199" s="593">
        <v>12.63</v>
      </c>
      <c r="RN199" s="593">
        <v>12.72</v>
      </c>
      <c r="RO199" s="593">
        <v>12.81</v>
      </c>
      <c r="RP199" s="593">
        <v>41.55</v>
      </c>
      <c r="RQ199" s="593">
        <v>41.55</v>
      </c>
      <c r="RR199" s="593">
        <v>33.06</v>
      </c>
      <c r="RS199" s="593">
        <v>33.06</v>
      </c>
      <c r="RT199" s="593">
        <v>33.97</v>
      </c>
      <c r="RU199" s="593">
        <v>33.97</v>
      </c>
      <c r="RV199" s="593">
        <v>33.97</v>
      </c>
      <c r="RW199" s="593">
        <v>33.97</v>
      </c>
      <c r="RX199" s="593">
        <v>33.97</v>
      </c>
      <c r="RY199" s="593">
        <v>33.97</v>
      </c>
      <c r="RZ199" s="593">
        <v>34.049999999999997</v>
      </c>
      <c r="SA199" s="593">
        <v>34.049999999999997</v>
      </c>
      <c r="SB199" s="593">
        <v>21.95</v>
      </c>
      <c r="SC199" s="593">
        <v>21.95</v>
      </c>
      <c r="SD199" s="593">
        <v>17.23</v>
      </c>
      <c r="SE199" s="593">
        <v>17.23</v>
      </c>
      <c r="SF199" s="593">
        <v>17.68</v>
      </c>
      <c r="SG199" s="593">
        <v>17.68</v>
      </c>
      <c r="SH199" s="593">
        <v>17.68</v>
      </c>
      <c r="SI199" s="593">
        <v>17.68</v>
      </c>
      <c r="SJ199" s="593">
        <v>17.68</v>
      </c>
      <c r="SK199" s="593">
        <v>17.68</v>
      </c>
      <c r="SL199" s="593">
        <v>17.79</v>
      </c>
      <c r="SM199" s="593">
        <v>17.79</v>
      </c>
      <c r="SN199" s="593">
        <v>18.399999999999999</v>
      </c>
      <c r="SO199" s="593">
        <v>18.399999999999999</v>
      </c>
      <c r="SZ199" s="593">
        <v>20.14</v>
      </c>
      <c r="TA199" s="593">
        <v>20.14</v>
      </c>
      <c r="TX199" s="593">
        <v>12.84</v>
      </c>
      <c r="TY199" s="600">
        <v>12.84</v>
      </c>
    </row>
    <row r="200" spans="1:545" s="593" customFormat="1" x14ac:dyDescent="0.15">
      <c r="A200" s="602">
        <v>84</v>
      </c>
      <c r="B200" s="603">
        <v>47.02</v>
      </c>
      <c r="C200" s="603">
        <v>47.02</v>
      </c>
      <c r="D200" s="603">
        <v>47.11</v>
      </c>
      <c r="E200" s="603">
        <v>47.11</v>
      </c>
      <c r="F200" s="603">
        <v>183.33</v>
      </c>
      <c r="G200" s="603">
        <v>183.33</v>
      </c>
      <c r="H200" s="603">
        <v>174.35</v>
      </c>
      <c r="I200" s="603">
        <v>174.35</v>
      </c>
      <c r="J200" s="603">
        <v>178.44</v>
      </c>
      <c r="K200" s="603">
        <v>178.44</v>
      </c>
      <c r="L200" s="603"/>
      <c r="M200" s="603"/>
      <c r="N200" s="603"/>
      <c r="O200" s="603"/>
      <c r="P200" s="603"/>
      <c r="Q200" s="603"/>
      <c r="R200" s="603"/>
      <c r="S200" s="603"/>
      <c r="T200" s="603"/>
      <c r="U200" s="603"/>
      <c r="V200" s="603"/>
      <c r="W200" s="603"/>
      <c r="X200" s="603"/>
      <c r="Y200" s="603"/>
      <c r="Z200" s="603">
        <v>9.44</v>
      </c>
      <c r="AA200" s="603"/>
      <c r="AB200" s="603"/>
      <c r="AC200" s="603"/>
      <c r="AD200" s="603"/>
      <c r="AE200" s="603"/>
      <c r="AF200" s="603"/>
      <c r="AG200" s="603"/>
      <c r="AH200" s="603"/>
      <c r="AI200" s="603"/>
      <c r="AJ200" s="603"/>
      <c r="AK200" s="603"/>
      <c r="AL200" s="603">
        <v>21.92</v>
      </c>
      <c r="AM200" s="603">
        <v>21.92</v>
      </c>
      <c r="AN200" s="603"/>
      <c r="AO200" s="603"/>
      <c r="AP200" s="603"/>
      <c r="AQ200" s="603"/>
      <c r="AR200" s="603"/>
      <c r="AS200" s="603"/>
      <c r="AT200" s="603"/>
      <c r="AU200" s="603"/>
      <c r="AV200" s="603"/>
      <c r="AW200" s="603"/>
      <c r="AX200" s="603">
        <v>24.97</v>
      </c>
      <c r="AY200" s="603">
        <v>24.97</v>
      </c>
      <c r="AZ200" s="603"/>
      <c r="BA200" s="603"/>
      <c r="BB200" s="603"/>
      <c r="BC200" s="603"/>
      <c r="BD200" s="603"/>
      <c r="BE200" s="603"/>
      <c r="BF200" s="603"/>
      <c r="BG200" s="603"/>
      <c r="BH200" s="603"/>
      <c r="BI200" s="603"/>
      <c r="BJ200" s="603">
        <v>13.44</v>
      </c>
      <c r="BK200" s="603"/>
      <c r="BL200" s="603"/>
      <c r="BM200" s="603"/>
      <c r="BN200" s="603"/>
      <c r="BO200" s="603"/>
      <c r="BP200" s="603"/>
      <c r="BQ200" s="603"/>
      <c r="BR200" s="603"/>
      <c r="BS200" s="603"/>
      <c r="BT200" s="603"/>
      <c r="BU200" s="603"/>
      <c r="BV200" s="603">
        <v>3.76</v>
      </c>
      <c r="BW200" s="603"/>
      <c r="BX200" s="603"/>
      <c r="BY200" s="603"/>
      <c r="BZ200" s="603"/>
      <c r="CA200" s="603"/>
      <c r="CB200" s="603"/>
      <c r="CC200" s="603"/>
      <c r="CD200" s="603"/>
      <c r="CE200" s="603"/>
      <c r="CF200" s="603"/>
      <c r="CG200" s="603"/>
      <c r="CH200" s="603">
        <v>11.98</v>
      </c>
      <c r="CI200" s="603">
        <v>11.98</v>
      </c>
      <c r="CJ200" s="603"/>
      <c r="CK200" s="603"/>
      <c r="CL200" s="603"/>
      <c r="CM200" s="603"/>
      <c r="CN200" s="603"/>
      <c r="CO200" s="603"/>
      <c r="CP200" s="603"/>
      <c r="CQ200" s="603"/>
      <c r="CR200" s="603"/>
      <c r="CS200" s="603"/>
      <c r="CT200" s="603"/>
      <c r="CU200" s="603"/>
      <c r="CV200" s="603"/>
      <c r="CW200" s="603"/>
      <c r="CX200" s="603"/>
      <c r="CY200" s="603"/>
      <c r="CZ200" s="603"/>
      <c r="DA200" s="603"/>
      <c r="DB200" s="603"/>
      <c r="DC200" s="603"/>
      <c r="DD200" s="603"/>
      <c r="DE200" s="603"/>
      <c r="DF200" s="603">
        <v>147.36000000000001</v>
      </c>
      <c r="DG200" s="603">
        <v>147.36000000000001</v>
      </c>
      <c r="DH200" s="603">
        <v>146.85</v>
      </c>
      <c r="DI200" s="603">
        <v>147.37</v>
      </c>
      <c r="DJ200" s="603">
        <v>275.26</v>
      </c>
      <c r="DK200" s="603">
        <v>274.83</v>
      </c>
      <c r="DL200" s="603">
        <v>265.29000000000002</v>
      </c>
      <c r="DM200" s="603">
        <v>265.29000000000002</v>
      </c>
      <c r="DN200" s="603">
        <v>274.83</v>
      </c>
      <c r="DO200" s="603">
        <v>274.83</v>
      </c>
      <c r="DP200" s="603">
        <v>265.29000000000002</v>
      </c>
      <c r="DQ200" s="603">
        <v>274.83</v>
      </c>
      <c r="DR200" s="603">
        <v>274.83</v>
      </c>
      <c r="DS200" s="603">
        <v>274.83</v>
      </c>
      <c r="DT200" s="603">
        <v>265.29000000000002</v>
      </c>
      <c r="DU200" s="603">
        <v>265.29000000000002</v>
      </c>
      <c r="DV200" s="603">
        <v>286.88</v>
      </c>
      <c r="DW200" s="603">
        <v>278.62</v>
      </c>
      <c r="DX200" s="603">
        <v>286.88</v>
      </c>
      <c r="DY200" s="603">
        <v>286.88</v>
      </c>
      <c r="DZ200" s="603">
        <v>278.62</v>
      </c>
      <c r="EA200" s="603">
        <v>278.62</v>
      </c>
      <c r="EB200" s="603">
        <v>278.97000000000003</v>
      </c>
      <c r="EC200" s="603">
        <v>278.97000000000003</v>
      </c>
      <c r="ED200" s="603">
        <v>77.83</v>
      </c>
      <c r="EE200" s="603">
        <v>75</v>
      </c>
      <c r="EF200" s="603">
        <v>75</v>
      </c>
      <c r="EG200" s="603">
        <v>74.92</v>
      </c>
      <c r="EH200" s="603">
        <v>75.180000000000007</v>
      </c>
      <c r="EI200" s="603">
        <v>75.180000000000007</v>
      </c>
      <c r="EJ200" s="603">
        <v>226.37</v>
      </c>
      <c r="EK200" s="603">
        <v>226.37</v>
      </c>
      <c r="EL200" s="603">
        <v>226.37</v>
      </c>
      <c r="EM200" s="603">
        <v>231.35</v>
      </c>
      <c r="EN200" s="603">
        <v>226.56</v>
      </c>
      <c r="EO200" s="603">
        <v>226.56</v>
      </c>
      <c r="EP200" s="603">
        <v>226.68</v>
      </c>
      <c r="EQ200" s="603">
        <v>226.68</v>
      </c>
      <c r="ER200" s="603">
        <v>67.33</v>
      </c>
      <c r="ES200" s="603">
        <v>67.52</v>
      </c>
      <c r="ET200" s="603">
        <v>67.23</v>
      </c>
      <c r="EU200" s="603">
        <v>67.23</v>
      </c>
      <c r="EV200" s="603">
        <v>67.23</v>
      </c>
      <c r="EW200" s="603">
        <v>67.23</v>
      </c>
      <c r="EX200" s="603">
        <v>67.23</v>
      </c>
      <c r="EY200" s="603">
        <v>61.41</v>
      </c>
      <c r="EZ200" s="603">
        <v>190.43</v>
      </c>
      <c r="FA200" s="603">
        <v>190.43</v>
      </c>
      <c r="FB200" s="603">
        <v>190.43</v>
      </c>
      <c r="FC200" s="603">
        <v>190.43</v>
      </c>
      <c r="FD200" s="603">
        <v>37.61</v>
      </c>
      <c r="FE200" s="603">
        <v>37.61</v>
      </c>
      <c r="FF200" s="603">
        <v>37.61</v>
      </c>
      <c r="FG200" s="603">
        <v>37.61</v>
      </c>
      <c r="FH200" s="603">
        <v>37.61</v>
      </c>
      <c r="FI200" s="603">
        <v>37.61</v>
      </c>
      <c r="FJ200" s="603">
        <v>33.46</v>
      </c>
      <c r="FK200" s="603">
        <v>33.46</v>
      </c>
      <c r="FL200" s="593">
        <v>33.47</v>
      </c>
      <c r="FM200" s="593">
        <v>33.47</v>
      </c>
      <c r="FN200" s="593">
        <v>33.85</v>
      </c>
      <c r="FO200" s="593">
        <v>33.85</v>
      </c>
      <c r="FP200" s="593">
        <v>47.17</v>
      </c>
      <c r="FQ200" s="593">
        <v>47.17</v>
      </c>
      <c r="FR200" s="593">
        <v>47.17</v>
      </c>
      <c r="FS200" s="593">
        <v>47.17</v>
      </c>
      <c r="FT200" s="593">
        <v>196.64</v>
      </c>
      <c r="FU200" s="593">
        <v>196.64</v>
      </c>
      <c r="FV200" s="593">
        <v>196.64</v>
      </c>
      <c r="FW200" s="593">
        <v>196.64</v>
      </c>
      <c r="FX200" s="593">
        <v>196.64</v>
      </c>
      <c r="FY200" s="593">
        <v>196.64</v>
      </c>
      <c r="FZ200" s="593">
        <v>196.64</v>
      </c>
      <c r="GA200" s="593">
        <v>196.64</v>
      </c>
      <c r="GB200" s="593">
        <v>99.05</v>
      </c>
      <c r="GC200" s="593">
        <v>99.05</v>
      </c>
      <c r="GD200" s="593">
        <v>25.17</v>
      </c>
      <c r="GE200" s="593">
        <v>25.32</v>
      </c>
      <c r="GF200" s="593">
        <v>27.99</v>
      </c>
      <c r="GG200" s="593">
        <v>27.99</v>
      </c>
      <c r="GH200" s="593">
        <v>25.26</v>
      </c>
      <c r="GI200" s="593">
        <v>25.26</v>
      </c>
      <c r="GJ200" s="593">
        <v>25.05</v>
      </c>
      <c r="GK200" s="593">
        <v>25.05</v>
      </c>
      <c r="GL200" s="593">
        <v>25.05</v>
      </c>
      <c r="GM200" s="593">
        <v>25.05</v>
      </c>
      <c r="GN200" s="593">
        <v>9.65</v>
      </c>
      <c r="GO200" s="593">
        <v>9.65</v>
      </c>
      <c r="GP200" s="593">
        <v>8.4600000000000009</v>
      </c>
      <c r="GQ200" s="593">
        <v>8.2200000000000006</v>
      </c>
      <c r="GZ200" s="593">
        <v>56.89</v>
      </c>
      <c r="HA200" s="593">
        <v>56.89</v>
      </c>
      <c r="HB200" s="593">
        <v>179.07</v>
      </c>
      <c r="HC200" s="593">
        <v>179.07</v>
      </c>
      <c r="HD200" s="593">
        <v>179.07</v>
      </c>
      <c r="HE200" s="593">
        <v>179.07</v>
      </c>
      <c r="HF200" s="593">
        <v>232.52</v>
      </c>
      <c r="HG200" s="593">
        <v>232.52</v>
      </c>
      <c r="HH200" s="593">
        <v>232.52</v>
      </c>
      <c r="HI200" s="593">
        <v>232.52</v>
      </c>
      <c r="HJ200" s="593">
        <v>232.52</v>
      </c>
      <c r="HK200" s="593">
        <v>232.52</v>
      </c>
      <c r="HL200" s="593">
        <v>290.67</v>
      </c>
      <c r="HM200" s="593">
        <v>290.67</v>
      </c>
      <c r="HN200" s="593">
        <v>259</v>
      </c>
      <c r="HO200" s="593">
        <v>259</v>
      </c>
      <c r="HP200" s="593">
        <v>259</v>
      </c>
      <c r="HQ200" s="593">
        <v>259</v>
      </c>
      <c r="HR200" s="593">
        <v>263.55</v>
      </c>
      <c r="HS200" s="593">
        <v>263.55</v>
      </c>
      <c r="HT200" s="593">
        <v>263.55</v>
      </c>
      <c r="HU200" s="593">
        <v>263.55</v>
      </c>
      <c r="HX200" s="593">
        <v>51.65</v>
      </c>
      <c r="HY200" s="593">
        <v>51.65</v>
      </c>
      <c r="HZ200" s="593">
        <v>171.52</v>
      </c>
      <c r="IA200" s="593">
        <v>171.52</v>
      </c>
      <c r="IB200" s="593">
        <v>174.12</v>
      </c>
      <c r="IC200" s="593">
        <v>174.12</v>
      </c>
      <c r="ID200" s="593">
        <v>229.34</v>
      </c>
      <c r="IE200" s="593">
        <v>229.34</v>
      </c>
      <c r="IJ200" s="593">
        <v>128.24</v>
      </c>
      <c r="IK200" s="593">
        <v>128.24</v>
      </c>
      <c r="IL200" s="593">
        <v>258.51</v>
      </c>
      <c r="IM200" s="593">
        <v>258.51</v>
      </c>
      <c r="IN200" s="593">
        <v>334.33</v>
      </c>
      <c r="IO200" s="593">
        <v>334.33</v>
      </c>
      <c r="IP200" s="593">
        <v>334.33</v>
      </c>
      <c r="IQ200" s="593">
        <v>334.33</v>
      </c>
      <c r="IV200" s="593">
        <v>128.24</v>
      </c>
      <c r="IW200" s="593">
        <v>128.24</v>
      </c>
      <c r="IX200" s="593">
        <v>258.51</v>
      </c>
      <c r="IY200" s="593">
        <v>258.51</v>
      </c>
      <c r="IZ200" s="593">
        <v>334.33</v>
      </c>
      <c r="JA200" s="593">
        <v>334.33</v>
      </c>
      <c r="JB200" s="593">
        <v>334.33</v>
      </c>
      <c r="JC200" s="593">
        <v>334.33</v>
      </c>
      <c r="JH200" s="593">
        <v>120.09</v>
      </c>
      <c r="JI200" s="593">
        <v>120.09</v>
      </c>
      <c r="JJ200" s="593">
        <v>250.29</v>
      </c>
      <c r="JK200" s="593">
        <v>250.29</v>
      </c>
      <c r="JL200" s="593">
        <v>250.29</v>
      </c>
      <c r="JM200" s="593">
        <v>250.29</v>
      </c>
      <c r="JN200" s="593">
        <v>324.02999999999997</v>
      </c>
      <c r="JO200" s="593">
        <v>324.02999999999997</v>
      </c>
      <c r="JP200" s="593">
        <v>324.02999999999997</v>
      </c>
      <c r="JQ200" s="593">
        <v>324.02999999999997</v>
      </c>
      <c r="JT200" s="593">
        <v>31.69</v>
      </c>
      <c r="JU200" s="593">
        <v>31.69</v>
      </c>
      <c r="JV200" s="593">
        <v>31.69</v>
      </c>
      <c r="JW200" s="593">
        <v>31.69</v>
      </c>
      <c r="JX200" s="593">
        <v>31.69</v>
      </c>
      <c r="JY200" s="593">
        <v>31.69</v>
      </c>
      <c r="KF200" s="593">
        <v>14.13</v>
      </c>
      <c r="KG200" s="593">
        <v>14.13</v>
      </c>
      <c r="KH200" s="593">
        <v>13.64</v>
      </c>
      <c r="KI200" s="593">
        <v>13.64</v>
      </c>
      <c r="KJ200" s="593">
        <v>13.64</v>
      </c>
      <c r="KK200" s="593">
        <v>13.64</v>
      </c>
      <c r="KR200" s="593">
        <v>32.909999999999997</v>
      </c>
      <c r="KS200" s="593">
        <v>32.909999999999997</v>
      </c>
      <c r="KT200" s="593">
        <v>32.909999999999997</v>
      </c>
      <c r="KU200" s="593">
        <v>32.909999999999997</v>
      </c>
      <c r="KV200" s="593">
        <v>176.01</v>
      </c>
      <c r="KW200" s="593">
        <v>176.01</v>
      </c>
      <c r="LD200" s="593">
        <v>16.16</v>
      </c>
      <c r="LE200" s="593">
        <v>16.16</v>
      </c>
      <c r="LF200" s="593">
        <v>16.16</v>
      </c>
      <c r="LG200" s="593">
        <v>16.16</v>
      </c>
      <c r="LH200" s="593">
        <v>2.71</v>
      </c>
      <c r="LI200" s="593">
        <v>2.71</v>
      </c>
      <c r="LP200" s="593">
        <v>15.59</v>
      </c>
      <c r="LQ200" s="593">
        <v>15.59</v>
      </c>
      <c r="LR200" s="593">
        <v>15.59</v>
      </c>
      <c r="LS200" s="593">
        <v>15.59</v>
      </c>
      <c r="LT200" s="593">
        <v>12.97</v>
      </c>
      <c r="LU200" s="593">
        <v>12.97</v>
      </c>
      <c r="MB200" s="593">
        <v>15.13</v>
      </c>
      <c r="MC200" s="593">
        <v>15.29</v>
      </c>
      <c r="MD200" s="593">
        <v>12.48</v>
      </c>
      <c r="ME200" s="593">
        <v>12.48</v>
      </c>
      <c r="MF200" s="593">
        <v>12.48</v>
      </c>
      <c r="MG200" s="593">
        <v>12.48</v>
      </c>
      <c r="MH200" s="593">
        <v>13.03</v>
      </c>
      <c r="MI200" s="593">
        <v>13.03</v>
      </c>
      <c r="MJ200" s="593">
        <v>12.4</v>
      </c>
      <c r="MK200" s="593">
        <v>12.4</v>
      </c>
      <c r="ML200" s="593">
        <v>12.76</v>
      </c>
      <c r="MM200" s="593">
        <v>12.59</v>
      </c>
      <c r="MN200" s="593">
        <v>35.74</v>
      </c>
      <c r="MO200" s="593">
        <v>35.74</v>
      </c>
      <c r="MP200" s="593">
        <v>30.69</v>
      </c>
      <c r="MQ200" s="593">
        <v>30.69</v>
      </c>
      <c r="MR200" s="593">
        <v>31.9</v>
      </c>
      <c r="MS200" s="593">
        <v>31.9</v>
      </c>
      <c r="MT200" s="593">
        <v>202.26</v>
      </c>
      <c r="MU200" s="593">
        <v>202.26</v>
      </c>
      <c r="MV200" s="593">
        <v>202.26</v>
      </c>
      <c r="MW200" s="593">
        <v>202.26</v>
      </c>
      <c r="MX200" s="593">
        <v>202.26</v>
      </c>
      <c r="MY200" s="593">
        <v>202.26</v>
      </c>
      <c r="MZ200" s="593">
        <v>57.99</v>
      </c>
      <c r="NA200" s="593">
        <v>57.99</v>
      </c>
      <c r="NB200" s="593">
        <v>254.99</v>
      </c>
      <c r="NC200" s="593">
        <v>254.99</v>
      </c>
      <c r="ND200" s="593">
        <v>249.57</v>
      </c>
      <c r="NE200" s="593">
        <v>249.57</v>
      </c>
      <c r="NF200" s="604">
        <f t="shared" si="17"/>
        <v>252.28</v>
      </c>
      <c r="NG200" s="604">
        <f t="shared" si="17"/>
        <v>252.28</v>
      </c>
      <c r="NH200" s="593">
        <v>252.57</v>
      </c>
      <c r="NI200" s="593">
        <v>252.57</v>
      </c>
      <c r="NL200" s="593">
        <v>49.88</v>
      </c>
      <c r="NM200" s="593">
        <v>49.88</v>
      </c>
      <c r="NN200" s="593">
        <v>214.97</v>
      </c>
      <c r="NO200" s="593">
        <v>214.97</v>
      </c>
      <c r="NP200" s="593">
        <v>214.97</v>
      </c>
      <c r="NQ200" s="593">
        <v>216.18</v>
      </c>
      <c r="NR200" s="593">
        <v>214.59</v>
      </c>
      <c r="NS200" s="593">
        <v>214.59</v>
      </c>
      <c r="NT200" s="593">
        <v>215.17</v>
      </c>
      <c r="NU200" s="593">
        <v>215.17</v>
      </c>
      <c r="NX200" s="593">
        <v>112.68</v>
      </c>
      <c r="NY200" s="593">
        <v>112.68</v>
      </c>
      <c r="NZ200" s="593">
        <v>227.01</v>
      </c>
      <c r="OA200" s="593">
        <v>227.01</v>
      </c>
      <c r="OB200" s="593">
        <v>227.01</v>
      </c>
      <c r="OC200" s="593">
        <v>227.01</v>
      </c>
      <c r="OD200" s="593">
        <v>227.34</v>
      </c>
      <c r="OE200" s="593">
        <v>227.34</v>
      </c>
      <c r="OJ200" s="593">
        <v>79.59</v>
      </c>
      <c r="OK200" s="593">
        <v>79.59</v>
      </c>
      <c r="OL200" s="593">
        <v>178.56</v>
      </c>
      <c r="OM200" s="593">
        <v>178.56</v>
      </c>
      <c r="ON200" s="593">
        <v>178.56</v>
      </c>
      <c r="OO200" s="593">
        <v>178.56</v>
      </c>
      <c r="OP200" s="593">
        <v>199.87</v>
      </c>
      <c r="OQ200" s="593">
        <v>199.87</v>
      </c>
      <c r="OR200" s="593">
        <v>223.27</v>
      </c>
      <c r="OS200" s="593">
        <v>223.27</v>
      </c>
      <c r="OV200" s="593">
        <v>37.4</v>
      </c>
      <c r="OW200" s="593">
        <v>37.4</v>
      </c>
      <c r="OX200" s="593">
        <v>32.46</v>
      </c>
      <c r="OY200" s="593">
        <v>32.46</v>
      </c>
      <c r="OZ200" s="593">
        <v>31.85</v>
      </c>
      <c r="PA200" s="593">
        <v>31.85</v>
      </c>
      <c r="PB200" s="593">
        <v>31.32</v>
      </c>
      <c r="PC200" s="593">
        <v>31.32</v>
      </c>
      <c r="PD200" s="593">
        <v>200.83</v>
      </c>
      <c r="PE200" s="593">
        <v>200.83</v>
      </c>
      <c r="PH200" s="593">
        <v>42.62</v>
      </c>
      <c r="PI200" s="593">
        <v>42.62</v>
      </c>
      <c r="PJ200" s="593">
        <v>37.56</v>
      </c>
      <c r="PK200" s="593">
        <v>37.56</v>
      </c>
      <c r="PL200" s="593">
        <v>37.56</v>
      </c>
      <c r="PM200" s="593">
        <v>36.229999999999997</v>
      </c>
      <c r="PN200" s="593">
        <v>36.229999999999997</v>
      </c>
      <c r="PO200" s="593">
        <v>36.44</v>
      </c>
      <c r="PP200" s="593">
        <v>212.97</v>
      </c>
      <c r="PQ200" s="593">
        <v>212.97</v>
      </c>
      <c r="PT200" s="593">
        <v>29.75</v>
      </c>
      <c r="PU200" s="593">
        <v>29.75</v>
      </c>
      <c r="PV200" s="593">
        <v>23.51</v>
      </c>
      <c r="PW200" s="593">
        <v>23.51</v>
      </c>
      <c r="PX200" s="593">
        <v>24.11</v>
      </c>
      <c r="PY200" s="593">
        <v>24.11</v>
      </c>
      <c r="PZ200" s="593">
        <v>24.11</v>
      </c>
      <c r="QA200" s="593">
        <v>24.11</v>
      </c>
      <c r="QB200" s="593">
        <v>24.11</v>
      </c>
      <c r="QC200" s="593">
        <v>24.11</v>
      </c>
      <c r="QD200" s="593">
        <v>24.24</v>
      </c>
      <c r="QE200" s="593">
        <v>24.39</v>
      </c>
      <c r="QF200" s="593">
        <v>8.59</v>
      </c>
      <c r="QG200" s="593">
        <v>8.59</v>
      </c>
      <c r="QH200" s="593">
        <v>6.73</v>
      </c>
      <c r="QI200" s="593">
        <v>6.73</v>
      </c>
      <c r="QJ200" s="593">
        <v>6.88</v>
      </c>
      <c r="QK200" s="593">
        <v>6.88</v>
      </c>
      <c r="QL200" s="593">
        <v>6.88</v>
      </c>
      <c r="QM200" s="593">
        <v>6.88</v>
      </c>
      <c r="QN200" s="593">
        <v>6.88</v>
      </c>
      <c r="QO200" s="593">
        <v>6.88</v>
      </c>
      <c r="QP200" s="593">
        <v>6.95</v>
      </c>
      <c r="QQ200" s="593">
        <v>6.95</v>
      </c>
      <c r="QR200" s="593">
        <v>10.11</v>
      </c>
      <c r="QS200" s="593">
        <v>10.11</v>
      </c>
      <c r="QT200" s="593">
        <v>7.91</v>
      </c>
      <c r="QU200" s="593">
        <v>7.91</v>
      </c>
      <c r="QV200" s="593">
        <v>8.09</v>
      </c>
      <c r="QW200" s="593">
        <v>8.09</v>
      </c>
      <c r="QX200" s="593">
        <v>8.09</v>
      </c>
      <c r="QY200" s="593">
        <v>8.09</v>
      </c>
      <c r="QZ200" s="593">
        <v>8.09</v>
      </c>
      <c r="RA200" s="593">
        <v>8.09</v>
      </c>
      <c r="RB200" s="593">
        <v>8.17</v>
      </c>
      <c r="RC200" s="593">
        <v>8.17</v>
      </c>
      <c r="RD200" s="593">
        <v>15.81</v>
      </c>
      <c r="RE200" s="593">
        <v>15.81</v>
      </c>
      <c r="RF200" s="593">
        <v>12.36</v>
      </c>
      <c r="RG200" s="593">
        <v>12.36</v>
      </c>
      <c r="RH200" s="593">
        <v>12.66</v>
      </c>
      <c r="RI200" s="593">
        <v>12.66</v>
      </c>
      <c r="RJ200" s="593">
        <v>12.66</v>
      </c>
      <c r="RK200" s="593">
        <v>12.66</v>
      </c>
      <c r="RL200" s="593">
        <v>12.66</v>
      </c>
      <c r="RM200" s="593">
        <v>12.66</v>
      </c>
      <c r="RN200" s="593">
        <v>12.77</v>
      </c>
      <c r="RO200" s="593">
        <v>12.86</v>
      </c>
      <c r="RP200" s="593">
        <v>41.65</v>
      </c>
      <c r="RQ200" s="593">
        <v>41.65</v>
      </c>
      <c r="RR200" s="593">
        <v>33.200000000000003</v>
      </c>
      <c r="RS200" s="593">
        <v>33.200000000000003</v>
      </c>
      <c r="RT200" s="593">
        <v>34.090000000000003</v>
      </c>
      <c r="RU200" s="593">
        <v>34.090000000000003</v>
      </c>
      <c r="RV200" s="593">
        <v>34.090000000000003</v>
      </c>
      <c r="RW200" s="593">
        <v>34.090000000000003</v>
      </c>
      <c r="RX200" s="593">
        <v>34.090000000000003</v>
      </c>
      <c r="RY200" s="593">
        <v>34.090000000000003</v>
      </c>
      <c r="RZ200" s="593">
        <v>34.18</v>
      </c>
      <c r="SA200" s="593">
        <v>34.18</v>
      </c>
      <c r="SB200" s="593">
        <v>21.99</v>
      </c>
      <c r="SC200" s="593">
        <v>21.99</v>
      </c>
      <c r="SD200" s="593">
        <v>17.29</v>
      </c>
      <c r="SE200" s="593">
        <v>17.29</v>
      </c>
      <c r="SF200" s="593">
        <v>17.72</v>
      </c>
      <c r="SG200" s="593">
        <v>17.72</v>
      </c>
      <c r="SH200" s="593">
        <v>17.72</v>
      </c>
      <c r="SI200" s="593">
        <v>17.72</v>
      </c>
      <c r="SJ200" s="593">
        <v>17.72</v>
      </c>
      <c r="SK200" s="593">
        <v>17.72</v>
      </c>
      <c r="SL200" s="593">
        <v>17.850000000000001</v>
      </c>
      <c r="SM200" s="593">
        <v>17.850000000000001</v>
      </c>
      <c r="SN200" s="593">
        <v>18.46</v>
      </c>
      <c r="SO200" s="593">
        <v>18.46</v>
      </c>
      <c r="SZ200" s="593">
        <v>20.21</v>
      </c>
      <c r="TA200" s="593">
        <v>20.21</v>
      </c>
      <c r="TX200" s="593">
        <v>12.88</v>
      </c>
      <c r="TY200" s="600">
        <v>12.88</v>
      </c>
    </row>
    <row r="201" spans="1:545" s="593" customFormat="1" x14ac:dyDescent="0.15">
      <c r="A201" s="602">
        <v>85</v>
      </c>
      <c r="B201" s="603">
        <v>47.13</v>
      </c>
      <c r="C201" s="603">
        <v>47.13</v>
      </c>
      <c r="D201" s="603">
        <v>47.21</v>
      </c>
      <c r="E201" s="603">
        <v>47.21</v>
      </c>
      <c r="F201" s="603">
        <v>183.96</v>
      </c>
      <c r="G201" s="603">
        <v>183.96</v>
      </c>
      <c r="H201" s="603">
        <v>174.89</v>
      </c>
      <c r="I201" s="603">
        <v>174.89</v>
      </c>
      <c r="J201" s="603">
        <v>178.92</v>
      </c>
      <c r="K201" s="603">
        <v>178.92</v>
      </c>
      <c r="L201" s="603"/>
      <c r="M201" s="603"/>
      <c r="N201" s="603"/>
      <c r="O201" s="603"/>
      <c r="P201" s="603"/>
      <c r="Q201" s="603"/>
      <c r="R201" s="603"/>
      <c r="S201" s="603"/>
      <c r="T201" s="603"/>
      <c r="U201" s="603"/>
      <c r="V201" s="603"/>
      <c r="W201" s="603"/>
      <c r="X201" s="603"/>
      <c r="Y201" s="603"/>
      <c r="Z201" s="603">
        <v>9.4499999999999993</v>
      </c>
      <c r="AA201" s="603"/>
      <c r="AB201" s="603"/>
      <c r="AC201" s="603"/>
      <c r="AD201" s="603"/>
      <c r="AE201" s="603"/>
      <c r="AF201" s="603"/>
      <c r="AG201" s="603"/>
      <c r="AH201" s="603"/>
      <c r="AI201" s="603"/>
      <c r="AJ201" s="603"/>
      <c r="AK201" s="603"/>
      <c r="AL201" s="603">
        <v>21.97</v>
      </c>
      <c r="AM201" s="603">
        <v>21.97</v>
      </c>
      <c r="AN201" s="603"/>
      <c r="AO201" s="603"/>
      <c r="AP201" s="603"/>
      <c r="AQ201" s="603"/>
      <c r="AR201" s="603"/>
      <c r="AS201" s="603"/>
      <c r="AT201" s="603"/>
      <c r="AU201" s="603"/>
      <c r="AV201" s="603"/>
      <c r="AW201" s="603"/>
      <c r="AX201" s="603">
        <v>25.03</v>
      </c>
      <c r="AY201" s="603">
        <v>25.03</v>
      </c>
      <c r="AZ201" s="603"/>
      <c r="BA201" s="603"/>
      <c r="BB201" s="603"/>
      <c r="BC201" s="603"/>
      <c r="BD201" s="603"/>
      <c r="BE201" s="603"/>
      <c r="BF201" s="603"/>
      <c r="BG201" s="603"/>
      <c r="BH201" s="603"/>
      <c r="BI201" s="603"/>
      <c r="BJ201" s="603">
        <v>13.47</v>
      </c>
      <c r="BK201" s="603"/>
      <c r="BL201" s="603"/>
      <c r="BM201" s="603"/>
      <c r="BN201" s="603"/>
      <c r="BO201" s="603"/>
      <c r="BP201" s="603"/>
      <c r="BQ201" s="603"/>
      <c r="BR201" s="603"/>
      <c r="BS201" s="603"/>
      <c r="BT201" s="603"/>
      <c r="BU201" s="603"/>
      <c r="BV201" s="603">
        <v>3.77</v>
      </c>
      <c r="BW201" s="603"/>
      <c r="BX201" s="603"/>
      <c r="BY201" s="603"/>
      <c r="BZ201" s="603"/>
      <c r="CA201" s="603"/>
      <c r="CB201" s="603"/>
      <c r="CC201" s="603"/>
      <c r="CD201" s="603"/>
      <c r="CE201" s="603"/>
      <c r="CF201" s="603"/>
      <c r="CG201" s="603"/>
      <c r="CH201" s="603">
        <v>12</v>
      </c>
      <c r="CI201" s="603">
        <v>12.01</v>
      </c>
      <c r="CJ201" s="603"/>
      <c r="CK201" s="603"/>
      <c r="CL201" s="603"/>
      <c r="CM201" s="603"/>
      <c r="CN201" s="603"/>
      <c r="CO201" s="603"/>
      <c r="CP201" s="603"/>
      <c r="CQ201" s="603"/>
      <c r="CR201" s="603"/>
      <c r="CS201" s="603"/>
      <c r="CT201" s="603"/>
      <c r="CU201" s="603"/>
      <c r="CV201" s="603"/>
      <c r="CW201" s="603"/>
      <c r="CX201" s="603"/>
      <c r="CY201" s="603"/>
      <c r="CZ201" s="603"/>
      <c r="DA201" s="603"/>
      <c r="DB201" s="603"/>
      <c r="DC201" s="603"/>
      <c r="DD201" s="603"/>
      <c r="DE201" s="603"/>
      <c r="DF201" s="603">
        <v>147.68</v>
      </c>
      <c r="DG201" s="603">
        <v>147.68</v>
      </c>
      <c r="DH201" s="603">
        <v>147.15</v>
      </c>
      <c r="DI201" s="603">
        <v>147.68</v>
      </c>
      <c r="DJ201" s="603">
        <v>276.09999999999997</v>
      </c>
      <c r="DK201" s="603">
        <v>275.87</v>
      </c>
      <c r="DL201" s="603">
        <v>266.29000000000002</v>
      </c>
      <c r="DM201" s="603">
        <v>266.29000000000002</v>
      </c>
      <c r="DN201" s="603">
        <v>275.87</v>
      </c>
      <c r="DO201" s="603">
        <v>275.87</v>
      </c>
      <c r="DP201" s="603">
        <v>266.29000000000002</v>
      </c>
      <c r="DQ201" s="603">
        <v>275.87</v>
      </c>
      <c r="DR201" s="603">
        <v>275.87</v>
      </c>
      <c r="DS201" s="603">
        <v>275.87</v>
      </c>
      <c r="DT201" s="603">
        <v>266.29000000000002</v>
      </c>
      <c r="DU201" s="603">
        <v>266.29000000000002</v>
      </c>
      <c r="DV201" s="603">
        <v>287.81</v>
      </c>
      <c r="DW201" s="603">
        <v>279.52</v>
      </c>
      <c r="DX201" s="603">
        <v>287.81</v>
      </c>
      <c r="DY201" s="603">
        <v>287.81</v>
      </c>
      <c r="DZ201" s="603">
        <v>279.52</v>
      </c>
      <c r="EA201" s="603">
        <v>279.52</v>
      </c>
      <c r="EB201" s="603">
        <v>279.86</v>
      </c>
      <c r="EC201" s="603">
        <v>279.86</v>
      </c>
      <c r="ED201" s="603">
        <v>78.03</v>
      </c>
      <c r="EE201" s="603">
        <v>75.2</v>
      </c>
      <c r="EF201" s="603">
        <v>75.2</v>
      </c>
      <c r="EG201" s="603">
        <v>75.11</v>
      </c>
      <c r="EH201" s="603">
        <v>75.37</v>
      </c>
      <c r="EI201" s="603">
        <v>75.37</v>
      </c>
      <c r="EJ201" s="603">
        <v>227.1</v>
      </c>
      <c r="EK201" s="603">
        <v>227.1</v>
      </c>
      <c r="EL201" s="603">
        <v>227.1</v>
      </c>
      <c r="EM201" s="603">
        <v>232.09</v>
      </c>
      <c r="EN201" s="603">
        <v>227.29</v>
      </c>
      <c r="EO201" s="603">
        <v>227.29</v>
      </c>
      <c r="EP201" s="603">
        <v>227.41</v>
      </c>
      <c r="EQ201" s="603">
        <v>227.41</v>
      </c>
      <c r="ER201" s="603">
        <v>67.47</v>
      </c>
      <c r="ES201" s="603">
        <v>67.650000000000006</v>
      </c>
      <c r="ET201" s="603">
        <v>67.41</v>
      </c>
      <c r="EU201" s="603">
        <v>67.41</v>
      </c>
      <c r="EV201" s="603">
        <v>67.41</v>
      </c>
      <c r="EW201" s="603">
        <v>67.41</v>
      </c>
      <c r="EX201" s="603">
        <v>67.41</v>
      </c>
      <c r="EY201" s="603">
        <v>61.58</v>
      </c>
      <c r="EZ201" s="603">
        <v>190.97</v>
      </c>
      <c r="FA201" s="603">
        <v>190.97</v>
      </c>
      <c r="FB201" s="603">
        <v>190.97</v>
      </c>
      <c r="FC201" s="603">
        <v>190.97</v>
      </c>
      <c r="FD201" s="603">
        <v>37.68</v>
      </c>
      <c r="FE201" s="603">
        <v>37.68</v>
      </c>
      <c r="FF201" s="603">
        <v>37.68</v>
      </c>
      <c r="FG201" s="603">
        <v>37.68</v>
      </c>
      <c r="FH201" s="603">
        <v>37.68</v>
      </c>
      <c r="FI201" s="603">
        <v>37.68</v>
      </c>
      <c r="FJ201" s="603">
        <v>33.56</v>
      </c>
      <c r="FK201" s="603">
        <v>33.56</v>
      </c>
      <c r="FL201" s="593">
        <v>33.56</v>
      </c>
      <c r="FM201" s="593">
        <v>33.56</v>
      </c>
      <c r="FN201" s="593">
        <v>33.94</v>
      </c>
      <c r="FO201" s="593">
        <v>33.94</v>
      </c>
      <c r="FP201" s="593">
        <v>47.25</v>
      </c>
      <c r="FQ201" s="593">
        <v>47.25</v>
      </c>
      <c r="FR201" s="593">
        <v>47.25</v>
      </c>
      <c r="FS201" s="593">
        <v>47.25</v>
      </c>
      <c r="FT201" s="593">
        <v>197.26</v>
      </c>
      <c r="FU201" s="593">
        <v>197.26</v>
      </c>
      <c r="FV201" s="593">
        <v>197.26</v>
      </c>
      <c r="FW201" s="593">
        <v>197.26</v>
      </c>
      <c r="FX201" s="593">
        <v>197.26</v>
      </c>
      <c r="FY201" s="593">
        <v>197.26</v>
      </c>
      <c r="FZ201" s="593">
        <v>197.26</v>
      </c>
      <c r="GA201" s="593">
        <v>197.26</v>
      </c>
      <c r="GB201" s="593">
        <v>99.32</v>
      </c>
      <c r="GC201" s="593">
        <v>99.32</v>
      </c>
      <c r="GD201" s="593">
        <v>25.27</v>
      </c>
      <c r="GE201" s="593">
        <v>25.42</v>
      </c>
      <c r="GF201" s="593">
        <v>28.05</v>
      </c>
      <c r="GG201" s="593">
        <v>28.05</v>
      </c>
      <c r="GH201" s="593">
        <v>25.34</v>
      </c>
      <c r="GI201" s="593">
        <v>25.34</v>
      </c>
      <c r="GJ201" s="593">
        <v>25.13</v>
      </c>
      <c r="GK201" s="593">
        <v>25.13</v>
      </c>
      <c r="GL201" s="593">
        <v>25.13</v>
      </c>
      <c r="GM201" s="593">
        <v>25.13</v>
      </c>
      <c r="GN201" s="593">
        <v>9.66</v>
      </c>
      <c r="GO201" s="593">
        <v>9.66</v>
      </c>
      <c r="GP201" s="593">
        <v>8.48</v>
      </c>
      <c r="GQ201" s="593">
        <v>8.24</v>
      </c>
      <c r="GZ201" s="593">
        <v>57.03</v>
      </c>
      <c r="HA201" s="593">
        <v>57.03</v>
      </c>
      <c r="HB201" s="593">
        <v>179.61</v>
      </c>
      <c r="HC201" s="593">
        <v>179.61</v>
      </c>
      <c r="HD201" s="593">
        <v>179.61</v>
      </c>
      <c r="HE201" s="593">
        <v>179.61</v>
      </c>
      <c r="HF201" s="593">
        <v>233.36</v>
      </c>
      <c r="HG201" s="593">
        <v>233.36</v>
      </c>
      <c r="HH201" s="593">
        <v>233.36</v>
      </c>
      <c r="HI201" s="593">
        <v>233.36</v>
      </c>
      <c r="HJ201" s="593">
        <v>233.36</v>
      </c>
      <c r="HK201" s="593">
        <v>233.36</v>
      </c>
      <c r="HL201" s="593">
        <v>291.5</v>
      </c>
      <c r="HM201" s="593">
        <v>291.5</v>
      </c>
      <c r="HN201" s="593">
        <v>259.77</v>
      </c>
      <c r="HO201" s="593">
        <v>259.77</v>
      </c>
      <c r="HP201" s="593">
        <v>259.77</v>
      </c>
      <c r="HQ201" s="593">
        <v>259.77</v>
      </c>
      <c r="HR201" s="593">
        <v>264.29000000000002</v>
      </c>
      <c r="HS201" s="593">
        <v>264.29000000000002</v>
      </c>
      <c r="HT201" s="593">
        <v>264.29000000000002</v>
      </c>
      <c r="HU201" s="593">
        <v>264.29000000000002</v>
      </c>
      <c r="HX201" s="593">
        <v>51.79</v>
      </c>
      <c r="HY201" s="593">
        <v>51.79</v>
      </c>
      <c r="HZ201" s="593">
        <v>172.07</v>
      </c>
      <c r="IA201" s="593">
        <v>172.07</v>
      </c>
      <c r="IB201" s="593">
        <v>174.69</v>
      </c>
      <c r="IC201" s="593">
        <v>174.69</v>
      </c>
      <c r="ID201" s="593">
        <v>230.23</v>
      </c>
      <c r="IE201" s="593">
        <v>230.23</v>
      </c>
      <c r="IJ201" s="593">
        <v>128.55000000000001</v>
      </c>
      <c r="IK201" s="593">
        <v>128.55000000000001</v>
      </c>
      <c r="IL201" s="593">
        <v>259.11</v>
      </c>
      <c r="IM201" s="593">
        <v>259.11</v>
      </c>
      <c r="IN201" s="593">
        <v>335.3</v>
      </c>
      <c r="IO201" s="593">
        <v>335.3</v>
      </c>
      <c r="IP201" s="593">
        <v>335.3</v>
      </c>
      <c r="IQ201" s="593">
        <v>335.3</v>
      </c>
      <c r="IV201" s="593">
        <v>128.55000000000001</v>
      </c>
      <c r="IW201" s="593">
        <v>128.55000000000001</v>
      </c>
      <c r="IX201" s="593">
        <v>259.11</v>
      </c>
      <c r="IY201" s="593">
        <v>259.11</v>
      </c>
      <c r="IZ201" s="593">
        <v>335.3</v>
      </c>
      <c r="JA201" s="593">
        <v>335.3</v>
      </c>
      <c r="JB201" s="593">
        <v>335.3</v>
      </c>
      <c r="JC201" s="593">
        <v>335.3</v>
      </c>
      <c r="JH201" s="593">
        <v>120.35</v>
      </c>
      <c r="JI201" s="593">
        <v>120.35</v>
      </c>
      <c r="JJ201" s="593">
        <v>250.76</v>
      </c>
      <c r="JK201" s="593">
        <v>250.76</v>
      </c>
      <c r="JL201" s="593">
        <v>250.76</v>
      </c>
      <c r="JM201" s="593">
        <v>250.76</v>
      </c>
      <c r="JN201" s="593">
        <v>324.8</v>
      </c>
      <c r="JO201" s="593">
        <v>324.8</v>
      </c>
      <c r="JP201" s="593">
        <v>324.8</v>
      </c>
      <c r="JQ201" s="593">
        <v>324.8</v>
      </c>
      <c r="JT201" s="593">
        <v>31.77</v>
      </c>
      <c r="JU201" s="593">
        <v>31.77</v>
      </c>
      <c r="JV201" s="593">
        <v>31.77</v>
      </c>
      <c r="JW201" s="593">
        <v>31.77</v>
      </c>
      <c r="JX201" s="593">
        <v>31.77</v>
      </c>
      <c r="JY201" s="593">
        <v>31.77</v>
      </c>
      <c r="KF201" s="593">
        <v>14.15</v>
      </c>
      <c r="KG201" s="593">
        <v>14.15</v>
      </c>
      <c r="KH201" s="593">
        <v>13.66</v>
      </c>
      <c r="KI201" s="593">
        <v>13.66</v>
      </c>
      <c r="KJ201" s="593">
        <v>13.66</v>
      </c>
      <c r="KK201" s="593">
        <v>13.66</v>
      </c>
      <c r="KR201" s="593">
        <v>32.97</v>
      </c>
      <c r="KS201" s="593">
        <v>32.97</v>
      </c>
      <c r="KT201" s="593">
        <v>32.97</v>
      </c>
      <c r="KU201" s="593">
        <v>32.97</v>
      </c>
      <c r="KV201" s="593">
        <v>176.54</v>
      </c>
      <c r="KW201" s="593">
        <v>176.54</v>
      </c>
      <c r="LD201" s="593">
        <v>16.2</v>
      </c>
      <c r="LE201" s="593">
        <v>16.2</v>
      </c>
      <c r="LF201" s="593">
        <v>16.2</v>
      </c>
      <c r="LG201" s="593">
        <v>16.2</v>
      </c>
      <c r="LH201" s="593">
        <v>2.72</v>
      </c>
      <c r="LI201" s="593">
        <v>2.72</v>
      </c>
      <c r="LP201" s="593">
        <v>15.61</v>
      </c>
      <c r="LQ201" s="593">
        <v>15.61</v>
      </c>
      <c r="LR201" s="593">
        <v>15.61</v>
      </c>
      <c r="LS201" s="593">
        <v>15.61</v>
      </c>
      <c r="LT201" s="593">
        <v>12.99</v>
      </c>
      <c r="LU201" s="593">
        <v>12.99</v>
      </c>
      <c r="MB201" s="593">
        <v>15.16</v>
      </c>
      <c r="MC201" s="593">
        <v>15.33</v>
      </c>
      <c r="MD201" s="593">
        <v>12.53</v>
      </c>
      <c r="ME201" s="593">
        <v>12.53</v>
      </c>
      <c r="MF201" s="593">
        <v>12.53</v>
      </c>
      <c r="MG201" s="593">
        <v>12.53</v>
      </c>
      <c r="MH201" s="593">
        <v>13.09</v>
      </c>
      <c r="MI201" s="593">
        <v>13.09</v>
      </c>
      <c r="MJ201" s="593">
        <v>12.45</v>
      </c>
      <c r="MK201" s="593">
        <v>12.45</v>
      </c>
      <c r="ML201" s="593">
        <v>12.81</v>
      </c>
      <c r="MM201" s="593">
        <v>12.64</v>
      </c>
      <c r="MN201" s="593">
        <v>35.83</v>
      </c>
      <c r="MO201" s="593">
        <v>35.83</v>
      </c>
      <c r="MP201" s="593">
        <v>30.81</v>
      </c>
      <c r="MQ201" s="593">
        <v>30.81</v>
      </c>
      <c r="MR201" s="593">
        <v>32.020000000000003</v>
      </c>
      <c r="MS201" s="593">
        <v>32.020000000000003</v>
      </c>
      <c r="MT201" s="593">
        <v>203.04</v>
      </c>
      <c r="MU201" s="593">
        <v>203.04</v>
      </c>
      <c r="MV201" s="593">
        <v>203.04</v>
      </c>
      <c r="MW201" s="593">
        <v>203.04</v>
      </c>
      <c r="MX201" s="593">
        <v>203.04</v>
      </c>
      <c r="MY201" s="593">
        <v>203.04</v>
      </c>
      <c r="MZ201" s="593">
        <v>58.14</v>
      </c>
      <c r="NA201" s="593">
        <v>58.14</v>
      </c>
      <c r="NB201" s="593">
        <v>255.93</v>
      </c>
      <c r="NC201" s="593">
        <v>255.93</v>
      </c>
      <c r="ND201" s="593">
        <v>250.5</v>
      </c>
      <c r="NE201" s="593">
        <v>250.5</v>
      </c>
      <c r="NF201" s="604">
        <f t="shared" si="17"/>
        <v>253.215</v>
      </c>
      <c r="NG201" s="604">
        <f t="shared" si="17"/>
        <v>253.215</v>
      </c>
      <c r="NH201" s="593">
        <v>253.47</v>
      </c>
      <c r="NI201" s="593">
        <v>253.47</v>
      </c>
      <c r="NL201" s="593">
        <v>50.01</v>
      </c>
      <c r="NM201" s="593">
        <v>50.01</v>
      </c>
      <c r="NN201" s="593">
        <v>215.78</v>
      </c>
      <c r="NO201" s="593">
        <v>215.78</v>
      </c>
      <c r="NP201" s="593">
        <v>215.78</v>
      </c>
      <c r="NQ201" s="593">
        <v>216.97</v>
      </c>
      <c r="NR201" s="593">
        <v>215.41</v>
      </c>
      <c r="NS201" s="593">
        <v>215.41</v>
      </c>
      <c r="NT201" s="593">
        <v>215.97</v>
      </c>
      <c r="NU201" s="593">
        <v>215.97</v>
      </c>
      <c r="NX201" s="593">
        <v>112.98</v>
      </c>
      <c r="NY201" s="593">
        <v>112.98</v>
      </c>
      <c r="NZ201" s="593">
        <v>227.72</v>
      </c>
      <c r="OA201" s="593">
        <v>227.72</v>
      </c>
      <c r="OB201" s="593">
        <v>227.72</v>
      </c>
      <c r="OC201" s="593">
        <v>227.72</v>
      </c>
      <c r="OD201" s="593">
        <v>228.03</v>
      </c>
      <c r="OE201" s="593">
        <v>228.03</v>
      </c>
      <c r="OJ201" s="593">
        <v>79.8</v>
      </c>
      <c r="OK201" s="593">
        <v>79.8</v>
      </c>
      <c r="OL201" s="593">
        <v>179</v>
      </c>
      <c r="OM201" s="593">
        <v>179</v>
      </c>
      <c r="ON201" s="593">
        <v>179</v>
      </c>
      <c r="OO201" s="593">
        <v>179</v>
      </c>
      <c r="OP201" s="593">
        <v>200.85</v>
      </c>
      <c r="OQ201" s="593">
        <v>200.85</v>
      </c>
      <c r="OR201" s="593">
        <v>224.06</v>
      </c>
      <c r="OS201" s="593">
        <v>224.06</v>
      </c>
      <c r="OV201" s="593">
        <v>37.49</v>
      </c>
      <c r="OW201" s="593">
        <v>37.49</v>
      </c>
      <c r="OX201" s="593">
        <v>32.590000000000003</v>
      </c>
      <c r="OY201" s="593">
        <v>32.590000000000003</v>
      </c>
      <c r="OZ201" s="593">
        <v>31.98</v>
      </c>
      <c r="PA201" s="593">
        <v>31.98</v>
      </c>
      <c r="PB201" s="593">
        <v>31.45</v>
      </c>
      <c r="PC201" s="593">
        <v>31.45</v>
      </c>
      <c r="PD201" s="593">
        <v>201.6</v>
      </c>
      <c r="PE201" s="593">
        <v>201.6</v>
      </c>
      <c r="PH201" s="593">
        <v>42.73</v>
      </c>
      <c r="PI201" s="593">
        <v>42.73</v>
      </c>
      <c r="PJ201" s="593">
        <v>37.71</v>
      </c>
      <c r="PK201" s="593">
        <v>37.71</v>
      </c>
      <c r="PL201" s="593">
        <v>37.71</v>
      </c>
      <c r="PM201" s="593">
        <v>36.369999999999997</v>
      </c>
      <c r="PN201" s="593">
        <v>36.369999999999997</v>
      </c>
      <c r="PO201" s="593">
        <v>36.58</v>
      </c>
      <c r="PP201" s="593">
        <v>213.75</v>
      </c>
      <c r="PQ201" s="593">
        <v>213.75</v>
      </c>
      <c r="PT201" s="593">
        <v>29.79</v>
      </c>
      <c r="PU201" s="593">
        <v>29.79</v>
      </c>
      <c r="PV201" s="593">
        <v>23.58</v>
      </c>
      <c r="PW201" s="593">
        <v>23.58</v>
      </c>
      <c r="PX201" s="593">
        <v>24.19</v>
      </c>
      <c r="PY201" s="593">
        <v>24.19</v>
      </c>
      <c r="PZ201" s="593">
        <v>24.19</v>
      </c>
      <c r="QA201" s="593">
        <v>24.19</v>
      </c>
      <c r="QB201" s="593">
        <v>24.19</v>
      </c>
      <c r="QC201" s="593">
        <v>24.19</v>
      </c>
      <c r="QD201" s="593">
        <v>24.3</v>
      </c>
      <c r="QE201" s="593">
        <v>24.45</v>
      </c>
      <c r="QF201" s="593">
        <v>8.6</v>
      </c>
      <c r="QG201" s="593">
        <v>8.6</v>
      </c>
      <c r="QH201" s="593">
        <v>6.74</v>
      </c>
      <c r="QI201" s="593">
        <v>6.74</v>
      </c>
      <c r="QJ201" s="593">
        <v>6.9</v>
      </c>
      <c r="QK201" s="593">
        <v>6.9</v>
      </c>
      <c r="QL201" s="593">
        <v>6.9</v>
      </c>
      <c r="QM201" s="593">
        <v>6.9</v>
      </c>
      <c r="QN201" s="593">
        <v>6.9</v>
      </c>
      <c r="QO201" s="593">
        <v>6.9</v>
      </c>
      <c r="QP201" s="593">
        <v>6.96</v>
      </c>
      <c r="QQ201" s="593">
        <v>6.96</v>
      </c>
      <c r="QR201" s="593">
        <v>10.119999999999999</v>
      </c>
      <c r="QS201" s="593">
        <v>10.119999999999999</v>
      </c>
      <c r="QT201" s="593">
        <v>7.92</v>
      </c>
      <c r="QU201" s="593">
        <v>7.92</v>
      </c>
      <c r="QV201" s="593">
        <v>8.11</v>
      </c>
      <c r="QW201" s="593">
        <v>8.11</v>
      </c>
      <c r="QX201" s="593">
        <v>8.11</v>
      </c>
      <c r="QY201" s="593">
        <v>8.11</v>
      </c>
      <c r="QZ201" s="593">
        <v>8.11</v>
      </c>
      <c r="RA201" s="593">
        <v>8.11</v>
      </c>
      <c r="RB201" s="593">
        <v>8.18</v>
      </c>
      <c r="RC201" s="593">
        <v>8.18</v>
      </c>
      <c r="RD201" s="593">
        <v>15.83</v>
      </c>
      <c r="RE201" s="593">
        <v>15.83</v>
      </c>
      <c r="RF201" s="593">
        <v>12.39</v>
      </c>
      <c r="RG201" s="593">
        <v>12.39</v>
      </c>
      <c r="RH201" s="593">
        <v>12.72</v>
      </c>
      <c r="RI201" s="593">
        <v>12.72</v>
      </c>
      <c r="RJ201" s="593">
        <v>12.72</v>
      </c>
      <c r="RK201" s="593">
        <v>12.72</v>
      </c>
      <c r="RL201" s="593">
        <v>12.72</v>
      </c>
      <c r="RM201" s="593">
        <v>12.72</v>
      </c>
      <c r="RN201" s="593">
        <v>12.79</v>
      </c>
      <c r="RO201" s="593">
        <v>12.88</v>
      </c>
      <c r="RP201" s="593">
        <v>41.73</v>
      </c>
      <c r="RQ201" s="593">
        <v>41.73</v>
      </c>
      <c r="RR201" s="593">
        <v>33.32</v>
      </c>
      <c r="RS201" s="593">
        <v>33.32</v>
      </c>
      <c r="RT201" s="593">
        <v>34.229999999999997</v>
      </c>
      <c r="RU201" s="593">
        <v>34.229999999999997</v>
      </c>
      <c r="RV201" s="593">
        <v>34.229999999999997</v>
      </c>
      <c r="RW201" s="593">
        <v>34.229999999999997</v>
      </c>
      <c r="RX201" s="593">
        <v>34.229999999999997</v>
      </c>
      <c r="RY201" s="593">
        <v>34.229999999999997</v>
      </c>
      <c r="RZ201" s="593">
        <v>34.299999999999997</v>
      </c>
      <c r="SA201" s="593">
        <v>34.299999999999997</v>
      </c>
      <c r="SB201" s="593">
        <v>22.02</v>
      </c>
      <c r="SC201" s="593">
        <v>22.02</v>
      </c>
      <c r="SD201" s="593">
        <v>17.34</v>
      </c>
      <c r="SE201" s="593">
        <v>17.34</v>
      </c>
      <c r="SF201" s="593">
        <v>17.78</v>
      </c>
      <c r="SG201" s="593">
        <v>17.78</v>
      </c>
      <c r="SH201" s="593">
        <v>17.78</v>
      </c>
      <c r="SI201" s="593">
        <v>17.78</v>
      </c>
      <c r="SJ201" s="593">
        <v>17.78</v>
      </c>
      <c r="SK201" s="593">
        <v>17.78</v>
      </c>
      <c r="SL201" s="593">
        <v>17.89</v>
      </c>
      <c r="SM201" s="593">
        <v>17.89</v>
      </c>
      <c r="SN201" s="593">
        <v>18.489999999999998</v>
      </c>
      <c r="SO201" s="593">
        <v>18.489999999999998</v>
      </c>
      <c r="SZ201" s="593">
        <v>20.25</v>
      </c>
      <c r="TA201" s="593">
        <v>20.25</v>
      </c>
      <c r="TX201" s="593">
        <v>12.9</v>
      </c>
      <c r="TY201" s="600">
        <v>12.9</v>
      </c>
    </row>
    <row r="202" spans="1:545" s="593" customFormat="1" x14ac:dyDescent="0.15">
      <c r="A202" s="602">
        <v>86</v>
      </c>
      <c r="B202" s="603">
        <v>47.26</v>
      </c>
      <c r="C202" s="603">
        <v>47.26</v>
      </c>
      <c r="D202" s="603">
        <v>47.34</v>
      </c>
      <c r="E202" s="603">
        <v>47.34</v>
      </c>
      <c r="F202" s="603">
        <v>184.54</v>
      </c>
      <c r="G202" s="603">
        <v>184.54</v>
      </c>
      <c r="H202" s="603">
        <v>175.53</v>
      </c>
      <c r="I202" s="603">
        <v>175.53</v>
      </c>
      <c r="J202" s="603">
        <v>179.48</v>
      </c>
      <c r="K202" s="603">
        <v>179.48</v>
      </c>
      <c r="L202" s="603"/>
      <c r="M202" s="603"/>
      <c r="N202" s="603"/>
      <c r="O202" s="603"/>
      <c r="P202" s="603"/>
      <c r="Q202" s="603"/>
      <c r="R202" s="603"/>
      <c r="S202" s="603"/>
      <c r="T202" s="603"/>
      <c r="U202" s="603"/>
      <c r="V202" s="603"/>
      <c r="W202" s="603"/>
      <c r="X202" s="603"/>
      <c r="Y202" s="603"/>
      <c r="Z202" s="603">
        <v>9.4700000000000006</v>
      </c>
      <c r="AA202" s="603"/>
      <c r="AB202" s="603"/>
      <c r="AC202" s="603"/>
      <c r="AD202" s="603"/>
      <c r="AE202" s="603"/>
      <c r="AF202" s="603"/>
      <c r="AG202" s="603"/>
      <c r="AH202" s="603"/>
      <c r="AI202" s="603"/>
      <c r="AJ202" s="603"/>
      <c r="AK202" s="603"/>
      <c r="AL202" s="603">
        <v>22.02</v>
      </c>
      <c r="AM202" s="603">
        <v>22.02</v>
      </c>
      <c r="AN202" s="603"/>
      <c r="AO202" s="603"/>
      <c r="AP202" s="603"/>
      <c r="AQ202" s="603"/>
      <c r="AR202" s="603"/>
      <c r="AS202" s="603"/>
      <c r="AT202" s="603"/>
      <c r="AU202" s="603"/>
      <c r="AV202" s="603"/>
      <c r="AW202" s="603"/>
      <c r="AX202" s="603">
        <v>25.09</v>
      </c>
      <c r="AY202" s="603">
        <v>25.09</v>
      </c>
      <c r="AZ202" s="603"/>
      <c r="BA202" s="603"/>
      <c r="BB202" s="603"/>
      <c r="BC202" s="603"/>
      <c r="BD202" s="603"/>
      <c r="BE202" s="603"/>
      <c r="BF202" s="603"/>
      <c r="BG202" s="603"/>
      <c r="BH202" s="603"/>
      <c r="BI202" s="603"/>
      <c r="BJ202" s="603">
        <v>13.51</v>
      </c>
      <c r="BK202" s="603"/>
      <c r="BL202" s="603"/>
      <c r="BM202" s="603"/>
      <c r="BN202" s="603"/>
      <c r="BO202" s="603"/>
      <c r="BP202" s="603"/>
      <c r="BQ202" s="603"/>
      <c r="BR202" s="603"/>
      <c r="BS202" s="603"/>
      <c r="BT202" s="603"/>
      <c r="BU202" s="603"/>
      <c r="BV202" s="603">
        <v>3.78</v>
      </c>
      <c r="BW202" s="603"/>
      <c r="BX202" s="603"/>
      <c r="BY202" s="603"/>
      <c r="BZ202" s="603"/>
      <c r="CA202" s="603"/>
      <c r="CB202" s="603"/>
      <c r="CC202" s="603"/>
      <c r="CD202" s="603"/>
      <c r="CE202" s="603"/>
      <c r="CF202" s="603"/>
      <c r="CG202" s="603"/>
      <c r="CH202" s="603">
        <v>12.04</v>
      </c>
      <c r="CI202" s="603">
        <v>12.04</v>
      </c>
      <c r="CJ202" s="603"/>
      <c r="CK202" s="603"/>
      <c r="CL202" s="603"/>
      <c r="CM202" s="603"/>
      <c r="CN202" s="603"/>
      <c r="CO202" s="603"/>
      <c r="CP202" s="603"/>
      <c r="CQ202" s="603"/>
      <c r="CR202" s="603"/>
      <c r="CS202" s="603"/>
      <c r="CT202" s="603"/>
      <c r="CU202" s="603"/>
      <c r="CV202" s="603"/>
      <c r="CW202" s="603"/>
      <c r="CX202" s="603"/>
      <c r="CY202" s="603"/>
      <c r="CZ202" s="603"/>
      <c r="DA202" s="603"/>
      <c r="DB202" s="603"/>
      <c r="DC202" s="603"/>
      <c r="DD202" s="603"/>
      <c r="DE202" s="603"/>
      <c r="DF202" s="603">
        <v>148.05000000000001</v>
      </c>
      <c r="DG202" s="603">
        <v>148.05000000000001</v>
      </c>
      <c r="DH202" s="603">
        <v>147.52000000000001</v>
      </c>
      <c r="DI202" s="603">
        <v>148.06</v>
      </c>
      <c r="DJ202" s="603">
        <v>277.09999999999997</v>
      </c>
      <c r="DK202" s="603">
        <v>276.88</v>
      </c>
      <c r="DL202" s="603">
        <v>267.27</v>
      </c>
      <c r="DM202" s="603">
        <v>267.27</v>
      </c>
      <c r="DN202" s="603">
        <v>276.88</v>
      </c>
      <c r="DO202" s="603">
        <v>276.88</v>
      </c>
      <c r="DP202" s="603">
        <v>267.27</v>
      </c>
      <c r="DQ202" s="603">
        <v>276.88</v>
      </c>
      <c r="DR202" s="603">
        <v>276.88</v>
      </c>
      <c r="DS202" s="603">
        <v>276.88</v>
      </c>
      <c r="DT202" s="603">
        <v>267.27</v>
      </c>
      <c r="DU202" s="603">
        <v>267.27</v>
      </c>
      <c r="DV202" s="603">
        <v>288.70999999999998</v>
      </c>
      <c r="DW202" s="603">
        <v>280.39999999999998</v>
      </c>
      <c r="DX202" s="603">
        <v>288.70999999999998</v>
      </c>
      <c r="DY202" s="603">
        <v>288.70999999999998</v>
      </c>
      <c r="DZ202" s="603">
        <v>280.39999999999998</v>
      </c>
      <c r="EA202" s="603">
        <v>280.39999999999998</v>
      </c>
      <c r="EB202" s="603">
        <v>280.74</v>
      </c>
      <c r="EC202" s="603">
        <v>280.74</v>
      </c>
      <c r="ED202" s="603">
        <v>78.23</v>
      </c>
      <c r="EE202" s="603">
        <v>75.39</v>
      </c>
      <c r="EF202" s="603">
        <v>75.39</v>
      </c>
      <c r="EG202" s="603">
        <v>75.31</v>
      </c>
      <c r="EH202" s="603">
        <v>75.56</v>
      </c>
      <c r="EI202" s="603">
        <v>75.56</v>
      </c>
      <c r="EJ202" s="603">
        <v>227.89</v>
      </c>
      <c r="EK202" s="603">
        <v>227.89</v>
      </c>
      <c r="EL202" s="603">
        <v>227.89</v>
      </c>
      <c r="EM202" s="603">
        <v>232.89</v>
      </c>
      <c r="EN202" s="603">
        <v>228.07</v>
      </c>
      <c r="EO202" s="603">
        <v>228.07</v>
      </c>
      <c r="EP202" s="603">
        <v>228.19</v>
      </c>
      <c r="EQ202" s="603">
        <v>228.19</v>
      </c>
      <c r="ER202" s="603">
        <v>67.650000000000006</v>
      </c>
      <c r="ES202" s="603">
        <v>67.83</v>
      </c>
      <c r="ET202" s="603">
        <v>67.58</v>
      </c>
      <c r="EU202" s="603">
        <v>67.58</v>
      </c>
      <c r="EV202" s="603">
        <v>67.58</v>
      </c>
      <c r="EW202" s="603">
        <v>67.58</v>
      </c>
      <c r="EX202" s="603">
        <v>67.58</v>
      </c>
      <c r="EY202" s="603">
        <v>61.81</v>
      </c>
      <c r="EZ202" s="603">
        <v>191.67</v>
      </c>
      <c r="FA202" s="603">
        <v>191.67</v>
      </c>
      <c r="FB202" s="603">
        <v>191.67</v>
      </c>
      <c r="FC202" s="603">
        <v>191.67</v>
      </c>
      <c r="FD202" s="603">
        <v>37.770000000000003</v>
      </c>
      <c r="FE202" s="603">
        <v>37.770000000000003</v>
      </c>
      <c r="FF202" s="603">
        <v>37.770000000000003</v>
      </c>
      <c r="FG202" s="603">
        <v>37.770000000000003</v>
      </c>
      <c r="FH202" s="603">
        <v>37.770000000000003</v>
      </c>
      <c r="FI202" s="603">
        <v>37.770000000000003</v>
      </c>
      <c r="FJ202" s="603">
        <v>33.68</v>
      </c>
      <c r="FK202" s="603">
        <v>33.68</v>
      </c>
      <c r="FL202" s="593">
        <v>33.68</v>
      </c>
      <c r="FM202" s="593">
        <v>33.68</v>
      </c>
      <c r="FN202" s="593">
        <v>34.049999999999997</v>
      </c>
      <c r="FO202" s="593">
        <v>34.049999999999997</v>
      </c>
      <c r="FP202" s="593">
        <v>47.36</v>
      </c>
      <c r="FQ202" s="593">
        <v>47.36</v>
      </c>
      <c r="FR202" s="593">
        <v>47.36</v>
      </c>
      <c r="FS202" s="593">
        <v>47.36</v>
      </c>
      <c r="FT202" s="593">
        <v>197.89</v>
      </c>
      <c r="FU202" s="593">
        <v>197.89</v>
      </c>
      <c r="FV202" s="593">
        <v>197.89</v>
      </c>
      <c r="FW202" s="593">
        <v>197.89</v>
      </c>
      <c r="FX202" s="593">
        <v>197.89</v>
      </c>
      <c r="FY202" s="593">
        <v>197.89</v>
      </c>
      <c r="FZ202" s="593">
        <v>197.89</v>
      </c>
      <c r="GA202" s="593">
        <v>197.89</v>
      </c>
      <c r="GB202" s="593">
        <v>99.6</v>
      </c>
      <c r="GC202" s="593">
        <v>99.6</v>
      </c>
      <c r="GD202" s="593">
        <v>25.37</v>
      </c>
      <c r="GE202" s="593">
        <v>25.52</v>
      </c>
      <c r="GF202" s="593">
        <v>28.11</v>
      </c>
      <c r="GG202" s="593">
        <v>28.11</v>
      </c>
      <c r="GH202" s="593">
        <v>25.42</v>
      </c>
      <c r="GI202" s="593">
        <v>25.42</v>
      </c>
      <c r="GJ202" s="593">
        <v>25.21</v>
      </c>
      <c r="GK202" s="593">
        <v>25.21</v>
      </c>
      <c r="GL202" s="593">
        <v>25.21</v>
      </c>
      <c r="GM202" s="593">
        <v>25.21</v>
      </c>
      <c r="GN202" s="593">
        <v>9.69</v>
      </c>
      <c r="GO202" s="593">
        <v>9.69</v>
      </c>
      <c r="GP202" s="593">
        <v>8.51</v>
      </c>
      <c r="GQ202" s="593">
        <v>8.2799999999999994</v>
      </c>
      <c r="GZ202" s="593">
        <v>57.17</v>
      </c>
      <c r="HA202" s="593">
        <v>57.17</v>
      </c>
      <c r="HB202" s="593">
        <v>180.1</v>
      </c>
      <c r="HC202" s="593">
        <v>180.1</v>
      </c>
      <c r="HD202" s="593">
        <v>180.1</v>
      </c>
      <c r="HE202" s="593">
        <v>180.1</v>
      </c>
      <c r="HF202" s="593">
        <v>234.12</v>
      </c>
      <c r="HG202" s="593">
        <v>234.12</v>
      </c>
      <c r="HH202" s="593">
        <v>234.12</v>
      </c>
      <c r="HI202" s="593">
        <v>234.12</v>
      </c>
      <c r="HJ202" s="593">
        <v>234.12</v>
      </c>
      <c r="HK202" s="593">
        <v>234.12</v>
      </c>
      <c r="HL202" s="593">
        <v>292.36</v>
      </c>
      <c r="HM202" s="593">
        <v>292.36</v>
      </c>
      <c r="HN202" s="593">
        <v>260.58</v>
      </c>
      <c r="HO202" s="593">
        <v>260.58</v>
      </c>
      <c r="HP202" s="593">
        <v>260.58</v>
      </c>
      <c r="HQ202" s="593">
        <v>260.58</v>
      </c>
      <c r="HR202" s="593">
        <v>265.05</v>
      </c>
      <c r="HS202" s="593">
        <v>265.05</v>
      </c>
      <c r="HT202" s="593">
        <v>265.05</v>
      </c>
      <c r="HU202" s="593">
        <v>265.05</v>
      </c>
      <c r="HX202" s="593">
        <v>51.89</v>
      </c>
      <c r="HY202" s="593">
        <v>51.89</v>
      </c>
      <c r="HZ202" s="593">
        <v>172.48</v>
      </c>
      <c r="IA202" s="593">
        <v>172.48</v>
      </c>
      <c r="IB202" s="593">
        <v>175.11</v>
      </c>
      <c r="IC202" s="593">
        <v>175.11</v>
      </c>
      <c r="ID202" s="593">
        <v>230.88</v>
      </c>
      <c r="IE202" s="593">
        <v>230.88</v>
      </c>
      <c r="IJ202" s="593">
        <v>128.86000000000001</v>
      </c>
      <c r="IK202" s="593">
        <v>128.86000000000001</v>
      </c>
      <c r="IL202" s="593">
        <v>259.58</v>
      </c>
      <c r="IM202" s="593">
        <v>259.58</v>
      </c>
      <c r="IN202" s="593">
        <v>336.09</v>
      </c>
      <c r="IO202" s="593">
        <v>336.09</v>
      </c>
      <c r="IP202" s="593">
        <v>336.09</v>
      </c>
      <c r="IQ202" s="593">
        <v>336.09</v>
      </c>
      <c r="IV202" s="593">
        <v>128.86000000000001</v>
      </c>
      <c r="IW202" s="593">
        <v>128.86000000000001</v>
      </c>
      <c r="IX202" s="593">
        <v>259.58</v>
      </c>
      <c r="IY202" s="593">
        <v>259.58</v>
      </c>
      <c r="IZ202" s="593">
        <v>336.09</v>
      </c>
      <c r="JA202" s="593">
        <v>336.09</v>
      </c>
      <c r="JB202" s="593">
        <v>336.09</v>
      </c>
      <c r="JC202" s="593">
        <v>336.09</v>
      </c>
      <c r="JH202" s="593">
        <v>120.64</v>
      </c>
      <c r="JI202" s="593">
        <v>120.64</v>
      </c>
      <c r="JJ202" s="593">
        <v>251.29</v>
      </c>
      <c r="JK202" s="593">
        <v>251.29</v>
      </c>
      <c r="JL202" s="593">
        <v>251.29</v>
      </c>
      <c r="JM202" s="593">
        <v>251.29</v>
      </c>
      <c r="JN202" s="593">
        <v>325.64</v>
      </c>
      <c r="JO202" s="593">
        <v>325.64</v>
      </c>
      <c r="JP202" s="593">
        <v>325.64</v>
      </c>
      <c r="JQ202" s="593">
        <v>325.64</v>
      </c>
      <c r="JT202" s="593">
        <v>31.86</v>
      </c>
      <c r="JU202" s="593">
        <v>31.86</v>
      </c>
      <c r="JV202" s="593">
        <v>31.86</v>
      </c>
      <c r="JW202" s="593">
        <v>31.86</v>
      </c>
      <c r="JX202" s="593">
        <v>31.86</v>
      </c>
      <c r="JY202" s="593">
        <v>31.86</v>
      </c>
      <c r="KF202" s="593">
        <v>14.19</v>
      </c>
      <c r="KG202" s="593">
        <v>14.19</v>
      </c>
      <c r="KH202" s="593">
        <v>13.71</v>
      </c>
      <c r="KI202" s="593">
        <v>13.71</v>
      </c>
      <c r="KJ202" s="593">
        <v>13.71</v>
      </c>
      <c r="KK202" s="593">
        <v>13.71</v>
      </c>
      <c r="KR202" s="593">
        <v>33.06</v>
      </c>
      <c r="KS202" s="593">
        <v>33.06</v>
      </c>
      <c r="KT202" s="593">
        <v>33.06</v>
      </c>
      <c r="KU202" s="593">
        <v>33.06</v>
      </c>
      <c r="KV202" s="593">
        <v>177.28</v>
      </c>
      <c r="KW202" s="593">
        <v>177.28</v>
      </c>
      <c r="LD202" s="593">
        <v>16.27</v>
      </c>
      <c r="LE202" s="593">
        <v>16.27</v>
      </c>
      <c r="LF202" s="593">
        <v>16.27</v>
      </c>
      <c r="LG202" s="593">
        <v>16.27</v>
      </c>
      <c r="LH202" s="593">
        <v>2.73</v>
      </c>
      <c r="LI202" s="593">
        <v>2.73</v>
      </c>
      <c r="LP202" s="593">
        <v>15.66</v>
      </c>
      <c r="LQ202" s="593">
        <v>15.66</v>
      </c>
      <c r="LR202" s="593">
        <v>15.66</v>
      </c>
      <c r="LS202" s="593">
        <v>15.66</v>
      </c>
      <c r="LT202" s="593">
        <v>13.04</v>
      </c>
      <c r="LU202" s="593">
        <v>13.04</v>
      </c>
      <c r="MB202" s="593">
        <v>15.2</v>
      </c>
      <c r="MC202" s="593">
        <v>15.37</v>
      </c>
      <c r="MD202" s="593">
        <v>12.58</v>
      </c>
      <c r="ME202" s="593">
        <v>12.58</v>
      </c>
      <c r="MF202" s="593">
        <v>12.58</v>
      </c>
      <c r="MG202" s="593">
        <v>12.58</v>
      </c>
      <c r="MH202" s="593">
        <v>13.13</v>
      </c>
      <c r="MI202" s="593">
        <v>13.13</v>
      </c>
      <c r="MJ202" s="593">
        <v>12.5</v>
      </c>
      <c r="MK202" s="593">
        <v>12.5</v>
      </c>
      <c r="ML202" s="593">
        <v>12.86</v>
      </c>
      <c r="MM202" s="593">
        <v>12.69</v>
      </c>
      <c r="MN202" s="593">
        <v>35.92</v>
      </c>
      <c r="MO202" s="593">
        <v>35.92</v>
      </c>
      <c r="MP202" s="593">
        <v>30.94</v>
      </c>
      <c r="MQ202" s="593">
        <v>30.94</v>
      </c>
      <c r="MR202" s="593">
        <v>32.130000000000003</v>
      </c>
      <c r="MS202" s="593">
        <v>32.130000000000003</v>
      </c>
      <c r="MT202" s="593">
        <v>203.81</v>
      </c>
      <c r="MU202" s="593">
        <v>203.81</v>
      </c>
      <c r="MV202" s="593">
        <v>203.81</v>
      </c>
      <c r="MW202" s="593">
        <v>203.81</v>
      </c>
      <c r="MX202" s="593">
        <v>203.81</v>
      </c>
      <c r="MY202" s="593">
        <v>203.81</v>
      </c>
      <c r="MZ202" s="593">
        <v>58.29</v>
      </c>
      <c r="NA202" s="593">
        <v>58.29</v>
      </c>
      <c r="NB202" s="593">
        <v>256.86</v>
      </c>
      <c r="NC202" s="593">
        <v>256.86</v>
      </c>
      <c r="ND202" s="593">
        <v>251.42</v>
      </c>
      <c r="NE202" s="593">
        <v>251.42</v>
      </c>
      <c r="NF202" s="604">
        <f t="shared" si="17"/>
        <v>254.14</v>
      </c>
      <c r="NG202" s="604">
        <f t="shared" si="17"/>
        <v>254.14</v>
      </c>
      <c r="NH202" s="593">
        <v>254.36</v>
      </c>
      <c r="NI202" s="593">
        <v>254.36</v>
      </c>
      <c r="NL202" s="593">
        <v>50.14</v>
      </c>
      <c r="NM202" s="593">
        <v>50.14</v>
      </c>
      <c r="NN202" s="593">
        <v>216.58</v>
      </c>
      <c r="NO202" s="593">
        <v>216.58</v>
      </c>
      <c r="NP202" s="593">
        <v>216.58</v>
      </c>
      <c r="NQ202" s="593">
        <v>217.74</v>
      </c>
      <c r="NR202" s="593">
        <v>216.22</v>
      </c>
      <c r="NS202" s="593">
        <v>216.22</v>
      </c>
      <c r="NT202" s="593">
        <v>216.76</v>
      </c>
      <c r="NU202" s="593">
        <v>216.76</v>
      </c>
      <c r="NX202" s="593">
        <v>113.28</v>
      </c>
      <c r="NY202" s="593">
        <v>113.28</v>
      </c>
      <c r="NZ202" s="593">
        <v>228.4</v>
      </c>
      <c r="OA202" s="593">
        <v>228.4</v>
      </c>
      <c r="OB202" s="593">
        <v>228.4</v>
      </c>
      <c r="OC202" s="593">
        <v>228.4</v>
      </c>
      <c r="OD202" s="593">
        <v>228.71</v>
      </c>
      <c r="OE202" s="593">
        <v>228.71</v>
      </c>
      <c r="OJ202" s="593">
        <v>80</v>
      </c>
      <c r="OK202" s="593">
        <v>80</v>
      </c>
      <c r="OL202" s="593">
        <v>179.42</v>
      </c>
      <c r="OM202" s="593">
        <v>179.42</v>
      </c>
      <c r="ON202" s="593">
        <v>179.42</v>
      </c>
      <c r="OO202" s="593">
        <v>179.42</v>
      </c>
      <c r="OP202" s="593">
        <v>201.8</v>
      </c>
      <c r="OQ202" s="593">
        <v>201.8</v>
      </c>
      <c r="OR202" s="593">
        <v>224.83</v>
      </c>
      <c r="OS202" s="593">
        <v>224.83</v>
      </c>
      <c r="OV202" s="593">
        <v>37.590000000000003</v>
      </c>
      <c r="OW202" s="593">
        <v>37.590000000000003</v>
      </c>
      <c r="OX202" s="593">
        <v>32.72</v>
      </c>
      <c r="OY202" s="593">
        <v>32.72</v>
      </c>
      <c r="OZ202" s="593">
        <v>32.11</v>
      </c>
      <c r="PA202" s="593">
        <v>32.11</v>
      </c>
      <c r="PB202" s="593">
        <v>31.57</v>
      </c>
      <c r="PC202" s="593">
        <v>31.57</v>
      </c>
      <c r="PD202" s="593">
        <v>202.35</v>
      </c>
      <c r="PE202" s="593">
        <v>202.35</v>
      </c>
      <c r="PH202" s="593">
        <v>42.84</v>
      </c>
      <c r="PI202" s="593">
        <v>42.84</v>
      </c>
      <c r="PJ202" s="593">
        <v>37.85</v>
      </c>
      <c r="PK202" s="593">
        <v>37.85</v>
      </c>
      <c r="PL202" s="593">
        <v>37.85</v>
      </c>
      <c r="PM202" s="593">
        <v>36.51</v>
      </c>
      <c r="PN202" s="593">
        <v>36.51</v>
      </c>
      <c r="PO202" s="593">
        <v>36.72</v>
      </c>
      <c r="PP202" s="593">
        <v>214.56</v>
      </c>
      <c r="PQ202" s="593">
        <v>214.56</v>
      </c>
      <c r="PT202" s="593">
        <v>29.85</v>
      </c>
      <c r="PU202" s="593">
        <v>29.85</v>
      </c>
      <c r="PV202" s="593">
        <v>23.67</v>
      </c>
      <c r="PW202" s="593">
        <v>23.67</v>
      </c>
      <c r="PX202" s="593">
        <v>24.29</v>
      </c>
      <c r="PY202" s="593">
        <v>24.29</v>
      </c>
      <c r="PZ202" s="593">
        <v>24.29</v>
      </c>
      <c r="QA202" s="593">
        <v>24.29</v>
      </c>
      <c r="QB202" s="593">
        <v>24.29</v>
      </c>
      <c r="QC202" s="593">
        <v>24.29</v>
      </c>
      <c r="QD202" s="593">
        <v>24.38</v>
      </c>
      <c r="QE202" s="593">
        <v>24.53</v>
      </c>
      <c r="QF202" s="593">
        <v>8.6199999999999992</v>
      </c>
      <c r="QG202" s="593">
        <v>8.6199999999999992</v>
      </c>
      <c r="QH202" s="593">
        <v>6.76</v>
      </c>
      <c r="QI202" s="593">
        <v>6.76</v>
      </c>
      <c r="QJ202" s="593">
        <v>6.93</v>
      </c>
      <c r="QK202" s="593">
        <v>6.93</v>
      </c>
      <c r="QL202" s="593">
        <v>6.93</v>
      </c>
      <c r="QM202" s="593">
        <v>6.93</v>
      </c>
      <c r="QN202" s="593">
        <v>6.93</v>
      </c>
      <c r="QO202" s="593">
        <v>6.93</v>
      </c>
      <c r="QP202" s="593">
        <v>6.98</v>
      </c>
      <c r="QQ202" s="593">
        <v>6.98</v>
      </c>
      <c r="QR202" s="593">
        <v>10.14</v>
      </c>
      <c r="QS202" s="593">
        <v>10.14</v>
      </c>
      <c r="QT202" s="593">
        <v>7.95</v>
      </c>
      <c r="QU202" s="593">
        <v>7.95</v>
      </c>
      <c r="QV202" s="593">
        <v>8.15</v>
      </c>
      <c r="QW202" s="593">
        <v>8.15</v>
      </c>
      <c r="QX202" s="593">
        <v>8.15</v>
      </c>
      <c r="QY202" s="593">
        <v>8.15</v>
      </c>
      <c r="QZ202" s="593">
        <v>8.15</v>
      </c>
      <c r="RA202" s="593">
        <v>8.15</v>
      </c>
      <c r="RB202" s="593">
        <v>8.2100000000000009</v>
      </c>
      <c r="RC202" s="593">
        <v>8.2100000000000009</v>
      </c>
      <c r="RD202" s="593">
        <v>15.87</v>
      </c>
      <c r="RE202" s="593">
        <v>15.87</v>
      </c>
      <c r="RF202" s="593">
        <v>12.45</v>
      </c>
      <c r="RG202" s="593">
        <v>12.45</v>
      </c>
      <c r="RH202" s="593">
        <v>12.78</v>
      </c>
      <c r="RI202" s="593">
        <v>12.78</v>
      </c>
      <c r="RJ202" s="593">
        <v>12.78</v>
      </c>
      <c r="RK202" s="593">
        <v>12.78</v>
      </c>
      <c r="RL202" s="593">
        <v>12.78</v>
      </c>
      <c r="RM202" s="593">
        <v>12.78</v>
      </c>
      <c r="RN202" s="593">
        <v>12.86</v>
      </c>
      <c r="RO202" s="593">
        <v>12.94</v>
      </c>
      <c r="RP202" s="593">
        <v>41.84</v>
      </c>
      <c r="RQ202" s="593">
        <v>41.84</v>
      </c>
      <c r="RR202" s="593">
        <v>33.47</v>
      </c>
      <c r="RS202" s="593">
        <v>33.47</v>
      </c>
      <c r="RT202" s="593">
        <v>34.369999999999997</v>
      </c>
      <c r="RU202" s="593">
        <v>34.369999999999997</v>
      </c>
      <c r="RV202" s="593">
        <v>34.369999999999997</v>
      </c>
      <c r="RW202" s="593">
        <v>34.369999999999997</v>
      </c>
      <c r="RX202" s="593">
        <v>34.369999999999997</v>
      </c>
      <c r="RY202" s="593">
        <v>34.369999999999997</v>
      </c>
      <c r="RZ202" s="593">
        <v>34.44</v>
      </c>
      <c r="SA202" s="593">
        <v>34.44</v>
      </c>
      <c r="SB202" s="593">
        <v>22.06</v>
      </c>
      <c r="SC202" s="593">
        <v>22.06</v>
      </c>
      <c r="SD202" s="593">
        <v>17.399999999999999</v>
      </c>
      <c r="SE202" s="593">
        <v>17.399999999999999</v>
      </c>
      <c r="SF202" s="593">
        <v>17.850000000000001</v>
      </c>
      <c r="SG202" s="593">
        <v>17.850000000000001</v>
      </c>
      <c r="SH202" s="593">
        <v>17.850000000000001</v>
      </c>
      <c r="SI202" s="593">
        <v>17.850000000000001</v>
      </c>
      <c r="SJ202" s="593">
        <v>17.850000000000001</v>
      </c>
      <c r="SK202" s="593">
        <v>17.850000000000001</v>
      </c>
      <c r="SL202" s="593">
        <v>17.95</v>
      </c>
      <c r="SM202" s="593">
        <v>17.95</v>
      </c>
      <c r="SN202" s="593">
        <v>18.54</v>
      </c>
      <c r="SO202" s="593">
        <v>18.54</v>
      </c>
      <c r="SZ202" s="593">
        <v>20.309999999999999</v>
      </c>
      <c r="TA202" s="593">
        <v>20.309999999999999</v>
      </c>
      <c r="TX202" s="593">
        <v>12.93</v>
      </c>
      <c r="TY202" s="600">
        <v>12.93</v>
      </c>
    </row>
    <row r="203" spans="1:545" s="593" customFormat="1" x14ac:dyDescent="0.15">
      <c r="A203" s="602">
        <v>87</v>
      </c>
      <c r="B203" s="603">
        <v>47.38</v>
      </c>
      <c r="C203" s="603">
        <v>47.38</v>
      </c>
      <c r="D203" s="603">
        <v>47.45</v>
      </c>
      <c r="E203" s="603">
        <v>47.45</v>
      </c>
      <c r="F203" s="603">
        <v>185.11</v>
      </c>
      <c r="G203" s="603">
        <v>185.11</v>
      </c>
      <c r="H203" s="603">
        <v>176.12</v>
      </c>
      <c r="I203" s="603">
        <v>176.12</v>
      </c>
      <c r="J203" s="603">
        <v>180</v>
      </c>
      <c r="K203" s="603">
        <v>180</v>
      </c>
      <c r="L203" s="603"/>
      <c r="M203" s="603"/>
      <c r="N203" s="603"/>
      <c r="O203" s="603"/>
      <c r="P203" s="603"/>
      <c r="Q203" s="603"/>
      <c r="R203" s="603"/>
      <c r="S203" s="603"/>
      <c r="T203" s="603"/>
      <c r="U203" s="603"/>
      <c r="V203" s="603"/>
      <c r="W203" s="603"/>
      <c r="X203" s="603"/>
      <c r="Y203" s="603"/>
      <c r="Z203" s="603">
        <v>9.49</v>
      </c>
      <c r="AA203" s="603"/>
      <c r="AB203" s="603"/>
      <c r="AC203" s="603"/>
      <c r="AD203" s="603"/>
      <c r="AE203" s="603"/>
      <c r="AF203" s="603"/>
      <c r="AG203" s="603"/>
      <c r="AH203" s="603"/>
      <c r="AI203" s="603"/>
      <c r="AJ203" s="603"/>
      <c r="AK203" s="603"/>
      <c r="AL203" s="603">
        <v>22.08</v>
      </c>
      <c r="AM203" s="603">
        <v>22.08</v>
      </c>
      <c r="AN203" s="603"/>
      <c r="AO203" s="603"/>
      <c r="AP203" s="603"/>
      <c r="AQ203" s="603"/>
      <c r="AR203" s="603"/>
      <c r="AS203" s="603"/>
      <c r="AT203" s="603"/>
      <c r="AU203" s="603"/>
      <c r="AV203" s="603"/>
      <c r="AW203" s="603"/>
      <c r="AX203" s="603">
        <v>25.16</v>
      </c>
      <c r="AY203" s="603">
        <v>25.16</v>
      </c>
      <c r="AZ203" s="603"/>
      <c r="BA203" s="603"/>
      <c r="BB203" s="603"/>
      <c r="BC203" s="603"/>
      <c r="BD203" s="603"/>
      <c r="BE203" s="603"/>
      <c r="BF203" s="603"/>
      <c r="BG203" s="603"/>
      <c r="BH203" s="603"/>
      <c r="BI203" s="603"/>
      <c r="BJ203" s="603">
        <v>13.55</v>
      </c>
      <c r="BK203" s="603"/>
      <c r="BL203" s="603"/>
      <c r="BM203" s="603"/>
      <c r="BN203" s="603"/>
      <c r="BO203" s="603"/>
      <c r="BP203" s="603"/>
      <c r="BQ203" s="603"/>
      <c r="BR203" s="603"/>
      <c r="BS203" s="603"/>
      <c r="BT203" s="603"/>
      <c r="BU203" s="603"/>
      <c r="BV203" s="603">
        <v>3.78</v>
      </c>
      <c r="BW203" s="603"/>
      <c r="BX203" s="603"/>
      <c r="BY203" s="603"/>
      <c r="BZ203" s="603"/>
      <c r="CA203" s="603"/>
      <c r="CB203" s="603"/>
      <c r="CC203" s="603"/>
      <c r="CD203" s="603"/>
      <c r="CE203" s="603"/>
      <c r="CF203" s="603"/>
      <c r="CG203" s="603"/>
      <c r="CH203" s="603">
        <v>12.07</v>
      </c>
      <c r="CI203" s="603">
        <v>12.07</v>
      </c>
      <c r="CJ203" s="603"/>
      <c r="CK203" s="603"/>
      <c r="CL203" s="603"/>
      <c r="CM203" s="603"/>
      <c r="CN203" s="603"/>
      <c r="CO203" s="603"/>
      <c r="CP203" s="603"/>
      <c r="CQ203" s="603"/>
      <c r="CR203" s="603"/>
      <c r="CS203" s="603"/>
      <c r="CT203" s="603"/>
      <c r="CU203" s="603"/>
      <c r="CV203" s="603"/>
      <c r="CW203" s="603"/>
      <c r="CX203" s="603"/>
      <c r="CY203" s="603"/>
      <c r="CZ203" s="603"/>
      <c r="DA203" s="603"/>
      <c r="DB203" s="603"/>
      <c r="DC203" s="603"/>
      <c r="DD203" s="603"/>
      <c r="DE203" s="603"/>
      <c r="DF203" s="603">
        <v>148.41999999999999</v>
      </c>
      <c r="DG203" s="603">
        <v>148.41999999999999</v>
      </c>
      <c r="DH203" s="603">
        <v>147.88</v>
      </c>
      <c r="DI203" s="603">
        <v>148.43</v>
      </c>
      <c r="DJ203" s="603">
        <v>278.08999999999997</v>
      </c>
      <c r="DK203" s="603">
        <v>277.88</v>
      </c>
      <c r="DL203" s="603">
        <v>268.23</v>
      </c>
      <c r="DM203" s="603">
        <v>268.23</v>
      </c>
      <c r="DN203" s="603">
        <v>277.88</v>
      </c>
      <c r="DO203" s="603">
        <v>277.88</v>
      </c>
      <c r="DP203" s="603">
        <v>268.23</v>
      </c>
      <c r="DQ203" s="603">
        <v>277.88</v>
      </c>
      <c r="DR203" s="603">
        <v>277.88</v>
      </c>
      <c r="DS203" s="603">
        <v>277.88</v>
      </c>
      <c r="DT203" s="603">
        <v>268.23</v>
      </c>
      <c r="DU203" s="603">
        <v>268.23</v>
      </c>
      <c r="DV203" s="603">
        <v>289.61</v>
      </c>
      <c r="DW203" s="603">
        <v>281.26</v>
      </c>
      <c r="DX203" s="603">
        <v>289.61</v>
      </c>
      <c r="DY203" s="603">
        <v>289.61</v>
      </c>
      <c r="DZ203" s="603">
        <v>281.26</v>
      </c>
      <c r="EA203" s="603">
        <v>281.26</v>
      </c>
      <c r="EB203" s="603">
        <v>281.58999999999997</v>
      </c>
      <c r="EC203" s="603">
        <v>281.58999999999997</v>
      </c>
      <c r="ED203" s="603">
        <v>78.430000000000007</v>
      </c>
      <c r="EE203" s="603">
        <v>75.58</v>
      </c>
      <c r="EF203" s="603">
        <v>75.58</v>
      </c>
      <c r="EG203" s="603">
        <v>75.5</v>
      </c>
      <c r="EH203" s="603">
        <v>75.75</v>
      </c>
      <c r="EI203" s="603">
        <v>75.75</v>
      </c>
      <c r="EJ203" s="603">
        <v>228.62</v>
      </c>
      <c r="EK203" s="603">
        <v>228.62</v>
      </c>
      <c r="EL203" s="603">
        <v>228.62</v>
      </c>
      <c r="EM203" s="603">
        <v>233.62</v>
      </c>
      <c r="EN203" s="603">
        <v>228.8</v>
      </c>
      <c r="EO203" s="603">
        <v>228.8</v>
      </c>
      <c r="EP203" s="603">
        <v>228.91</v>
      </c>
      <c r="EQ203" s="603">
        <v>228.91</v>
      </c>
      <c r="ER203" s="603">
        <v>67.819999999999993</v>
      </c>
      <c r="ES203" s="603">
        <v>68</v>
      </c>
      <c r="ET203" s="603">
        <v>67.75</v>
      </c>
      <c r="EU203" s="603">
        <v>67.75</v>
      </c>
      <c r="EV203" s="603">
        <v>67.75</v>
      </c>
      <c r="EW203" s="603">
        <v>67.75</v>
      </c>
      <c r="EX203" s="603">
        <v>67.75</v>
      </c>
      <c r="EY203" s="603">
        <v>62.03</v>
      </c>
      <c r="EZ203" s="603">
        <v>192.34</v>
      </c>
      <c r="FA203" s="603">
        <v>192.34</v>
      </c>
      <c r="FB203" s="603">
        <v>192.34</v>
      </c>
      <c r="FC203" s="603">
        <v>192.34</v>
      </c>
      <c r="FD203" s="603">
        <v>37.869999999999997</v>
      </c>
      <c r="FE203" s="603">
        <v>37.869999999999997</v>
      </c>
      <c r="FF203" s="603">
        <v>37.869999999999997</v>
      </c>
      <c r="FG203" s="603">
        <v>37.869999999999997</v>
      </c>
      <c r="FH203" s="603">
        <v>37.869999999999997</v>
      </c>
      <c r="FI203" s="603">
        <v>37.869999999999997</v>
      </c>
      <c r="FJ203" s="603">
        <v>33.799999999999997</v>
      </c>
      <c r="FK203" s="603">
        <v>33.799999999999997</v>
      </c>
      <c r="FL203" s="593">
        <v>33.81</v>
      </c>
      <c r="FM203" s="593">
        <v>33.81</v>
      </c>
      <c r="FN203" s="593">
        <v>34.17</v>
      </c>
      <c r="FO203" s="593">
        <v>34.17</v>
      </c>
      <c r="FP203" s="593">
        <v>47.48</v>
      </c>
      <c r="FQ203" s="593">
        <v>47.48</v>
      </c>
      <c r="FR203" s="593">
        <v>47.48</v>
      </c>
      <c r="FS203" s="593">
        <v>47.48</v>
      </c>
      <c r="FT203" s="593">
        <v>198.54</v>
      </c>
      <c r="FU203" s="593">
        <v>198.54</v>
      </c>
      <c r="FV203" s="593">
        <v>198.54</v>
      </c>
      <c r="FW203" s="593">
        <v>198.54</v>
      </c>
      <c r="FX203" s="593">
        <v>198.54</v>
      </c>
      <c r="FY203" s="593">
        <v>198.54</v>
      </c>
      <c r="FZ203" s="593">
        <v>198.54</v>
      </c>
      <c r="GA203" s="593">
        <v>198.54</v>
      </c>
      <c r="GB203" s="593">
        <v>99.93</v>
      </c>
      <c r="GC203" s="593">
        <v>99.93</v>
      </c>
      <c r="GD203" s="593">
        <v>25.47</v>
      </c>
      <c r="GE203" s="593">
        <v>25.62</v>
      </c>
      <c r="GF203" s="593">
        <v>28.19</v>
      </c>
      <c r="GG203" s="593">
        <v>28.19</v>
      </c>
      <c r="GH203" s="593">
        <v>25.52</v>
      </c>
      <c r="GI203" s="593">
        <v>25.52</v>
      </c>
      <c r="GJ203" s="593">
        <v>25.31</v>
      </c>
      <c r="GK203" s="593">
        <v>25.31</v>
      </c>
      <c r="GL203" s="593">
        <v>25.31</v>
      </c>
      <c r="GM203" s="593">
        <v>25.31</v>
      </c>
      <c r="GN203" s="593">
        <v>9.7100000000000009</v>
      </c>
      <c r="GO203" s="593">
        <v>9.7100000000000009</v>
      </c>
      <c r="GP203" s="593">
        <v>8.5500000000000007</v>
      </c>
      <c r="GQ203" s="593">
        <v>8.31</v>
      </c>
      <c r="GZ203" s="593">
        <v>57.31</v>
      </c>
      <c r="HA203" s="593">
        <v>57.31</v>
      </c>
      <c r="HB203" s="593">
        <v>180.63</v>
      </c>
      <c r="HC203" s="593">
        <v>180.63</v>
      </c>
      <c r="HD203" s="593">
        <v>180.63</v>
      </c>
      <c r="HE203" s="593">
        <v>180.63</v>
      </c>
      <c r="HF203" s="593">
        <v>234.94</v>
      </c>
      <c r="HG203" s="593">
        <v>234.94</v>
      </c>
      <c r="HH203" s="593">
        <v>234.94</v>
      </c>
      <c r="HI203" s="593">
        <v>234.94</v>
      </c>
      <c r="HJ203" s="593">
        <v>234.94</v>
      </c>
      <c r="HK203" s="593">
        <v>234.94</v>
      </c>
      <c r="HL203" s="593">
        <v>293.36</v>
      </c>
      <c r="HM203" s="593">
        <v>293.36</v>
      </c>
      <c r="HN203" s="593">
        <v>261.51</v>
      </c>
      <c r="HO203" s="593">
        <v>261.51</v>
      </c>
      <c r="HP203" s="593">
        <v>261.51</v>
      </c>
      <c r="HQ203" s="593">
        <v>261.51</v>
      </c>
      <c r="HR203" s="593">
        <v>265.94</v>
      </c>
      <c r="HS203" s="593">
        <v>265.94</v>
      </c>
      <c r="HT203" s="593">
        <v>265.94</v>
      </c>
      <c r="HU203" s="593">
        <v>265.94</v>
      </c>
      <c r="HX203" s="593">
        <v>52.02</v>
      </c>
      <c r="HY203" s="593">
        <v>52.02</v>
      </c>
      <c r="HZ203" s="593">
        <v>172.99</v>
      </c>
      <c r="IA203" s="593">
        <v>172.99</v>
      </c>
      <c r="IB203" s="593">
        <v>175.63</v>
      </c>
      <c r="IC203" s="593">
        <v>175.63</v>
      </c>
      <c r="ID203" s="593">
        <v>231.69</v>
      </c>
      <c r="IE203" s="593">
        <v>231.69</v>
      </c>
      <c r="IJ203" s="593">
        <v>129.16999999999999</v>
      </c>
      <c r="IK203" s="593">
        <v>129.16999999999999</v>
      </c>
      <c r="IL203" s="593">
        <v>260.12</v>
      </c>
      <c r="IM203" s="593">
        <v>260.12</v>
      </c>
      <c r="IN203" s="593">
        <v>336.98</v>
      </c>
      <c r="IO203" s="593">
        <v>336.98</v>
      </c>
      <c r="IP203" s="593">
        <v>336.98</v>
      </c>
      <c r="IQ203" s="593">
        <v>336.98</v>
      </c>
      <c r="IV203" s="593">
        <v>129.16999999999999</v>
      </c>
      <c r="IW203" s="593">
        <v>129.16999999999999</v>
      </c>
      <c r="IX203" s="593">
        <v>260.12</v>
      </c>
      <c r="IY203" s="593">
        <v>260.12</v>
      </c>
      <c r="IZ203" s="593">
        <v>336.98</v>
      </c>
      <c r="JA203" s="593">
        <v>336.98</v>
      </c>
      <c r="JB203" s="593">
        <v>336.98</v>
      </c>
      <c r="JC203" s="593">
        <v>336.98</v>
      </c>
      <c r="JH203" s="593">
        <v>120.95</v>
      </c>
      <c r="JI203" s="593">
        <v>120.95</v>
      </c>
      <c r="JJ203" s="593">
        <v>251.83</v>
      </c>
      <c r="JK203" s="593">
        <v>251.83</v>
      </c>
      <c r="JL203" s="593">
        <v>251.83</v>
      </c>
      <c r="JM203" s="593">
        <v>251.83</v>
      </c>
      <c r="JN203" s="593">
        <v>326.54000000000002</v>
      </c>
      <c r="JO203" s="593">
        <v>326.54000000000002</v>
      </c>
      <c r="JP203" s="593">
        <v>326.54000000000002</v>
      </c>
      <c r="JQ203" s="593">
        <v>326.54000000000002</v>
      </c>
      <c r="JT203" s="593">
        <v>31.94</v>
      </c>
      <c r="JU203" s="593">
        <v>31.94</v>
      </c>
      <c r="JV203" s="593">
        <v>31.94</v>
      </c>
      <c r="JW203" s="593">
        <v>31.94</v>
      </c>
      <c r="JX203" s="593">
        <v>31.94</v>
      </c>
      <c r="JY203" s="593">
        <v>31.94</v>
      </c>
      <c r="KF203" s="593">
        <v>14.22</v>
      </c>
      <c r="KG203" s="593">
        <v>14.22</v>
      </c>
      <c r="KH203" s="593">
        <v>13.75</v>
      </c>
      <c r="KI203" s="593">
        <v>13.75</v>
      </c>
      <c r="KJ203" s="593">
        <v>13.75</v>
      </c>
      <c r="KK203" s="593">
        <v>13.75</v>
      </c>
      <c r="KR203" s="593">
        <v>33.14</v>
      </c>
      <c r="KS203" s="593">
        <v>33.14</v>
      </c>
      <c r="KT203" s="593">
        <v>33.14</v>
      </c>
      <c r="KU203" s="593">
        <v>33.14</v>
      </c>
      <c r="KV203" s="593">
        <v>177.86</v>
      </c>
      <c r="KW203" s="593">
        <v>177.86</v>
      </c>
      <c r="LD203" s="593">
        <v>16.32</v>
      </c>
      <c r="LE203" s="593">
        <v>16.32</v>
      </c>
      <c r="LF203" s="593">
        <v>16.32</v>
      </c>
      <c r="LG203" s="593">
        <v>16.32</v>
      </c>
      <c r="LH203" s="593">
        <v>2.74</v>
      </c>
      <c r="LI203" s="593">
        <v>2.74</v>
      </c>
      <c r="LP203" s="593">
        <v>15.7</v>
      </c>
      <c r="LQ203" s="593">
        <v>15.7</v>
      </c>
      <c r="LR203" s="593">
        <v>15.7</v>
      </c>
      <c r="LS203" s="593">
        <v>15.7</v>
      </c>
      <c r="LT203" s="593">
        <v>13.09</v>
      </c>
      <c r="LU203" s="593">
        <v>13.09</v>
      </c>
      <c r="MB203" s="593">
        <v>15.24</v>
      </c>
      <c r="MC203" s="593">
        <v>15.4</v>
      </c>
      <c r="MD203" s="593">
        <v>12.63</v>
      </c>
      <c r="ME203" s="593">
        <v>12.63</v>
      </c>
      <c r="MF203" s="593">
        <v>12.64</v>
      </c>
      <c r="MG203" s="593">
        <v>12.64</v>
      </c>
      <c r="MH203" s="593">
        <v>13.18</v>
      </c>
      <c r="MI203" s="593">
        <v>13.18</v>
      </c>
      <c r="MJ203" s="593">
        <v>12.55</v>
      </c>
      <c r="MK203" s="593">
        <v>12.55</v>
      </c>
      <c r="ML203" s="593">
        <v>12.91</v>
      </c>
      <c r="MM203" s="593">
        <v>12.74</v>
      </c>
      <c r="MN203" s="593">
        <v>36.01</v>
      </c>
      <c r="MO203" s="593">
        <v>36.01</v>
      </c>
      <c r="MP203" s="593">
        <v>31.05</v>
      </c>
      <c r="MQ203" s="593">
        <v>31.05</v>
      </c>
      <c r="MR203" s="593">
        <v>32.24</v>
      </c>
      <c r="MS203" s="593">
        <v>32.24</v>
      </c>
      <c r="MT203" s="593">
        <v>204.56</v>
      </c>
      <c r="MU203" s="593">
        <v>204.56</v>
      </c>
      <c r="MV203" s="593">
        <v>204.56</v>
      </c>
      <c r="MW203" s="593">
        <v>204.56</v>
      </c>
      <c r="MX203" s="593">
        <v>204.56</v>
      </c>
      <c r="MY203" s="593">
        <v>204.56</v>
      </c>
      <c r="MZ203" s="593">
        <v>58.44</v>
      </c>
      <c r="NA203" s="593">
        <v>58.44</v>
      </c>
      <c r="NB203" s="593">
        <v>257.77</v>
      </c>
      <c r="NC203" s="593">
        <v>257.77</v>
      </c>
      <c r="ND203" s="593">
        <v>252.32</v>
      </c>
      <c r="NE203" s="593">
        <v>252.32</v>
      </c>
      <c r="NF203" s="604">
        <f t="shared" si="17"/>
        <v>255.04499999999999</v>
      </c>
      <c r="NG203" s="604">
        <f t="shared" si="17"/>
        <v>255.04499999999999</v>
      </c>
      <c r="NH203" s="593">
        <v>255.22</v>
      </c>
      <c r="NI203" s="593">
        <v>255.22</v>
      </c>
      <c r="NL203" s="593">
        <v>50.27</v>
      </c>
      <c r="NM203" s="593">
        <v>50.27</v>
      </c>
      <c r="NN203" s="593">
        <v>217.36</v>
      </c>
      <c r="NO203" s="593">
        <v>217.36</v>
      </c>
      <c r="NP203" s="593">
        <v>217.36</v>
      </c>
      <c r="NQ203" s="593">
        <v>218.5</v>
      </c>
      <c r="NR203" s="593">
        <v>217</v>
      </c>
      <c r="NS203" s="593">
        <v>217</v>
      </c>
      <c r="NT203" s="593">
        <v>217.53</v>
      </c>
      <c r="NU203" s="593">
        <v>217.53</v>
      </c>
      <c r="NX203" s="593">
        <v>113.57</v>
      </c>
      <c r="NY203" s="593">
        <v>113.57</v>
      </c>
      <c r="NZ203" s="593">
        <v>229.08</v>
      </c>
      <c r="OA203" s="593">
        <v>229.08</v>
      </c>
      <c r="OB203" s="593">
        <v>229.08</v>
      </c>
      <c r="OC203" s="593">
        <v>229.08</v>
      </c>
      <c r="OD203" s="593">
        <v>229.38</v>
      </c>
      <c r="OE203" s="593">
        <v>229.38</v>
      </c>
      <c r="OJ203" s="593">
        <v>80.209999999999994</v>
      </c>
      <c r="OK203" s="593">
        <v>80.209999999999994</v>
      </c>
      <c r="OL203" s="593">
        <v>179.83</v>
      </c>
      <c r="OM203" s="593">
        <v>179.83</v>
      </c>
      <c r="ON203" s="593">
        <v>179.83</v>
      </c>
      <c r="OO203" s="593">
        <v>179.83</v>
      </c>
      <c r="OP203" s="593">
        <v>202.74</v>
      </c>
      <c r="OQ203" s="593">
        <v>202.74</v>
      </c>
      <c r="OR203" s="593">
        <v>225.59</v>
      </c>
      <c r="OS203" s="593">
        <v>225.59</v>
      </c>
      <c r="OV203" s="593">
        <v>37.68</v>
      </c>
      <c r="OW203" s="593">
        <v>37.68</v>
      </c>
      <c r="OX203" s="593">
        <v>32.840000000000003</v>
      </c>
      <c r="OY203" s="593">
        <v>32.840000000000003</v>
      </c>
      <c r="OZ203" s="593">
        <v>32.229999999999997</v>
      </c>
      <c r="PA203" s="593">
        <v>32.229999999999997</v>
      </c>
      <c r="PB203" s="593">
        <v>31.69</v>
      </c>
      <c r="PC203" s="593">
        <v>31.69</v>
      </c>
      <c r="PD203" s="593">
        <v>203.09</v>
      </c>
      <c r="PE203" s="593">
        <v>203.09</v>
      </c>
      <c r="PH203" s="593">
        <v>42.95</v>
      </c>
      <c r="PI203" s="593">
        <v>42.95</v>
      </c>
      <c r="PJ203" s="593">
        <v>37.99</v>
      </c>
      <c r="PK203" s="593">
        <v>37.99</v>
      </c>
      <c r="PL203" s="593">
        <v>37.99</v>
      </c>
      <c r="PM203" s="593">
        <v>36.65</v>
      </c>
      <c r="PN203" s="593">
        <v>36.65</v>
      </c>
      <c r="PO203" s="593">
        <v>36.85</v>
      </c>
      <c r="PP203" s="593">
        <v>215.32</v>
      </c>
      <c r="PQ203" s="593">
        <v>215.32</v>
      </c>
      <c r="PT203" s="593">
        <v>29.93</v>
      </c>
      <c r="PU203" s="593">
        <v>29.93</v>
      </c>
      <c r="PV203" s="593">
        <v>23.77</v>
      </c>
      <c r="PW203" s="593">
        <v>23.77</v>
      </c>
      <c r="PX203" s="593">
        <v>24.39</v>
      </c>
      <c r="PY203" s="593">
        <v>24.39</v>
      </c>
      <c r="PZ203" s="593">
        <v>24.39</v>
      </c>
      <c r="QA203" s="593">
        <v>24.39</v>
      </c>
      <c r="QB203" s="593">
        <v>24.39</v>
      </c>
      <c r="QC203" s="593">
        <v>24.39</v>
      </c>
      <c r="QD203" s="593">
        <v>24.49</v>
      </c>
      <c r="QE203" s="593">
        <v>24.63</v>
      </c>
      <c r="QF203" s="593">
        <v>8.64</v>
      </c>
      <c r="QG203" s="593">
        <v>8.64</v>
      </c>
      <c r="QH203" s="593">
        <v>6.79</v>
      </c>
      <c r="QI203" s="593">
        <v>6.79</v>
      </c>
      <c r="QJ203" s="593">
        <v>6.96</v>
      </c>
      <c r="QK203" s="593">
        <v>6.96</v>
      </c>
      <c r="QL203" s="593">
        <v>6.96</v>
      </c>
      <c r="QM203" s="593">
        <v>6.96</v>
      </c>
      <c r="QN203" s="593">
        <v>6.96</v>
      </c>
      <c r="QO203" s="593">
        <v>6.96</v>
      </c>
      <c r="QP203" s="593">
        <v>7.01</v>
      </c>
      <c r="QQ203" s="593">
        <v>7.01</v>
      </c>
      <c r="QR203" s="593">
        <v>10.16</v>
      </c>
      <c r="QS203" s="593">
        <v>10.16</v>
      </c>
      <c r="QT203" s="593">
        <v>7.99</v>
      </c>
      <c r="QU203" s="593">
        <v>7.99</v>
      </c>
      <c r="QV203" s="593">
        <v>8.18</v>
      </c>
      <c r="QW203" s="593">
        <v>8.18</v>
      </c>
      <c r="QX203" s="593">
        <v>8.18</v>
      </c>
      <c r="QY203" s="593">
        <v>8.18</v>
      </c>
      <c r="QZ203" s="593">
        <v>8.18</v>
      </c>
      <c r="RA203" s="593">
        <v>8.18</v>
      </c>
      <c r="RB203" s="593">
        <v>8.24</v>
      </c>
      <c r="RC203" s="593">
        <v>8.24</v>
      </c>
      <c r="RD203" s="593">
        <v>15.91</v>
      </c>
      <c r="RE203" s="593">
        <v>15.91</v>
      </c>
      <c r="RF203" s="593">
        <v>12.51</v>
      </c>
      <c r="RG203" s="593">
        <v>12.51</v>
      </c>
      <c r="RH203" s="593">
        <v>12.83</v>
      </c>
      <c r="RI203" s="593">
        <v>12.83</v>
      </c>
      <c r="RJ203" s="593">
        <v>12.83</v>
      </c>
      <c r="RK203" s="593">
        <v>12.83</v>
      </c>
      <c r="RL203" s="593">
        <v>12.83</v>
      </c>
      <c r="RM203" s="593">
        <v>12.83</v>
      </c>
      <c r="RN203" s="593">
        <v>12.91</v>
      </c>
      <c r="RO203" s="593">
        <v>12.99</v>
      </c>
      <c r="RP203" s="593">
        <v>41.94</v>
      </c>
      <c r="RQ203" s="593">
        <v>41.94</v>
      </c>
      <c r="RR203" s="593">
        <v>33.619999999999997</v>
      </c>
      <c r="RS203" s="593">
        <v>33.619999999999997</v>
      </c>
      <c r="RT203" s="593">
        <v>34.51</v>
      </c>
      <c r="RU203" s="593">
        <v>34.51</v>
      </c>
      <c r="RV203" s="593">
        <v>34.51</v>
      </c>
      <c r="RW203" s="593">
        <v>34.51</v>
      </c>
      <c r="RX203" s="593">
        <v>34.51</v>
      </c>
      <c r="RY203" s="593">
        <v>34.51</v>
      </c>
      <c r="RZ203" s="593">
        <v>34.58</v>
      </c>
      <c r="SA203" s="593">
        <v>34.58</v>
      </c>
      <c r="SB203" s="593">
        <v>22.12</v>
      </c>
      <c r="SC203" s="593">
        <v>22.12</v>
      </c>
      <c r="SD203" s="593">
        <v>17.48</v>
      </c>
      <c r="SE203" s="593">
        <v>17.48</v>
      </c>
      <c r="SF203" s="593">
        <v>17.93</v>
      </c>
      <c r="SG203" s="593">
        <v>17.93</v>
      </c>
      <c r="SH203" s="593">
        <v>17.93</v>
      </c>
      <c r="SI203" s="593">
        <v>17.93</v>
      </c>
      <c r="SJ203" s="593">
        <v>17.93</v>
      </c>
      <c r="SK203" s="593">
        <v>17.93</v>
      </c>
      <c r="SL203" s="593">
        <v>18.02</v>
      </c>
      <c r="SM203" s="593">
        <v>18.02</v>
      </c>
      <c r="SN203" s="593">
        <v>18.59</v>
      </c>
      <c r="SO203" s="593">
        <v>18.579999999999998</v>
      </c>
      <c r="SZ203" s="593">
        <v>20.36</v>
      </c>
      <c r="TA203" s="593">
        <v>20.36</v>
      </c>
      <c r="TX203" s="593">
        <v>12.97</v>
      </c>
      <c r="TY203" s="600">
        <v>12.97</v>
      </c>
    </row>
    <row r="204" spans="1:545" s="593" customFormat="1" x14ac:dyDescent="0.15">
      <c r="A204" s="602">
        <v>88</v>
      </c>
      <c r="B204" s="603">
        <v>47.49</v>
      </c>
      <c r="C204" s="603">
        <v>47.49</v>
      </c>
      <c r="D204" s="603">
        <v>47.56</v>
      </c>
      <c r="E204" s="603">
        <v>47.56</v>
      </c>
      <c r="F204" s="603">
        <v>185.67</v>
      </c>
      <c r="G204" s="603">
        <v>185.67</v>
      </c>
      <c r="H204" s="603">
        <v>176.71</v>
      </c>
      <c r="I204" s="603">
        <v>176.71</v>
      </c>
      <c r="J204" s="603">
        <v>180.51</v>
      </c>
      <c r="K204" s="603">
        <v>180.51</v>
      </c>
      <c r="L204" s="603"/>
      <c r="M204" s="603"/>
      <c r="N204" s="603"/>
      <c r="O204" s="603"/>
      <c r="P204" s="603"/>
      <c r="Q204" s="603"/>
      <c r="R204" s="603"/>
      <c r="S204" s="603"/>
      <c r="T204" s="603"/>
      <c r="U204" s="603"/>
      <c r="V204" s="603"/>
      <c r="W204" s="603"/>
      <c r="X204" s="603"/>
      <c r="Y204" s="603"/>
      <c r="Z204" s="603">
        <v>9.52</v>
      </c>
      <c r="AA204" s="603"/>
      <c r="AB204" s="603"/>
      <c r="AC204" s="603"/>
      <c r="AD204" s="603"/>
      <c r="AE204" s="603"/>
      <c r="AF204" s="603"/>
      <c r="AG204" s="603"/>
      <c r="AH204" s="603"/>
      <c r="AI204" s="603"/>
      <c r="AJ204" s="603"/>
      <c r="AK204" s="603"/>
      <c r="AL204" s="603">
        <v>22.13</v>
      </c>
      <c r="AM204" s="603">
        <v>22.13</v>
      </c>
      <c r="AN204" s="603"/>
      <c r="AO204" s="603"/>
      <c r="AP204" s="603"/>
      <c r="AQ204" s="603"/>
      <c r="AR204" s="603"/>
      <c r="AS204" s="603"/>
      <c r="AT204" s="603"/>
      <c r="AU204" s="603"/>
      <c r="AV204" s="603"/>
      <c r="AW204" s="603"/>
      <c r="AX204" s="603">
        <v>25.22</v>
      </c>
      <c r="AY204" s="603">
        <v>25.22</v>
      </c>
      <c r="AZ204" s="603"/>
      <c r="BA204" s="603"/>
      <c r="BB204" s="603"/>
      <c r="BC204" s="603"/>
      <c r="BD204" s="603"/>
      <c r="BE204" s="603"/>
      <c r="BF204" s="603"/>
      <c r="BG204" s="603"/>
      <c r="BH204" s="603"/>
      <c r="BI204" s="603"/>
      <c r="BJ204" s="603">
        <v>13.58</v>
      </c>
      <c r="BK204" s="603"/>
      <c r="BL204" s="603"/>
      <c r="BM204" s="603"/>
      <c r="BN204" s="603"/>
      <c r="BO204" s="603"/>
      <c r="BP204" s="603"/>
      <c r="BQ204" s="603"/>
      <c r="BR204" s="603"/>
      <c r="BS204" s="603"/>
      <c r="BT204" s="603"/>
      <c r="BU204" s="603"/>
      <c r="BV204" s="603">
        <v>3.79</v>
      </c>
      <c r="BW204" s="603"/>
      <c r="BX204" s="603"/>
      <c r="BY204" s="603"/>
      <c r="BZ204" s="603"/>
      <c r="CA204" s="603"/>
      <c r="CB204" s="603"/>
      <c r="CC204" s="603"/>
      <c r="CD204" s="603"/>
      <c r="CE204" s="603"/>
      <c r="CF204" s="603"/>
      <c r="CG204" s="603"/>
      <c r="CH204" s="603">
        <v>12.1</v>
      </c>
      <c r="CI204" s="603">
        <v>12.1</v>
      </c>
      <c r="CJ204" s="603"/>
      <c r="CK204" s="603"/>
      <c r="CL204" s="603"/>
      <c r="CM204" s="603"/>
      <c r="CN204" s="603"/>
      <c r="CO204" s="603"/>
      <c r="CP204" s="603"/>
      <c r="CQ204" s="603"/>
      <c r="CR204" s="603"/>
      <c r="CS204" s="603"/>
      <c r="CT204" s="603"/>
      <c r="CU204" s="603"/>
      <c r="CV204" s="603"/>
      <c r="CW204" s="603"/>
      <c r="CX204" s="603"/>
      <c r="CY204" s="603"/>
      <c r="CZ204" s="603"/>
      <c r="DA204" s="603"/>
      <c r="DB204" s="603"/>
      <c r="DC204" s="603"/>
      <c r="DD204" s="603"/>
      <c r="DE204" s="603"/>
      <c r="DF204" s="603">
        <v>148.79</v>
      </c>
      <c r="DG204" s="603">
        <v>148.79</v>
      </c>
      <c r="DH204" s="603">
        <v>148.24</v>
      </c>
      <c r="DI204" s="603">
        <v>148.80000000000001</v>
      </c>
      <c r="DJ204" s="603">
        <v>279.07</v>
      </c>
      <c r="DK204" s="603">
        <v>278.86</v>
      </c>
      <c r="DL204" s="603">
        <v>269.18</v>
      </c>
      <c r="DM204" s="603">
        <v>269.18</v>
      </c>
      <c r="DN204" s="603">
        <v>278.86</v>
      </c>
      <c r="DO204" s="603">
        <v>278.86</v>
      </c>
      <c r="DP204" s="603">
        <v>269.18</v>
      </c>
      <c r="DQ204" s="603">
        <v>278.86</v>
      </c>
      <c r="DR204" s="603">
        <v>278.86</v>
      </c>
      <c r="DS204" s="603">
        <v>278.86</v>
      </c>
      <c r="DT204" s="603">
        <v>269.18</v>
      </c>
      <c r="DU204" s="603">
        <v>269.18</v>
      </c>
      <c r="DV204" s="603">
        <v>290.48</v>
      </c>
      <c r="DW204" s="603">
        <v>282.11</v>
      </c>
      <c r="DX204" s="603">
        <v>290.48</v>
      </c>
      <c r="DY204" s="603">
        <v>290.48</v>
      </c>
      <c r="DZ204" s="603">
        <v>282.11</v>
      </c>
      <c r="EA204" s="603">
        <v>282.11</v>
      </c>
      <c r="EB204" s="603">
        <v>282.43</v>
      </c>
      <c r="EC204" s="603">
        <v>282.43</v>
      </c>
      <c r="ED204" s="603">
        <v>78.62</v>
      </c>
      <c r="EE204" s="603">
        <v>75.77</v>
      </c>
      <c r="EF204" s="603">
        <v>75.77</v>
      </c>
      <c r="EG204" s="603">
        <v>75.69</v>
      </c>
      <c r="EH204" s="603">
        <v>75.930000000000007</v>
      </c>
      <c r="EI204" s="603">
        <v>75.930000000000007</v>
      </c>
      <c r="EJ204" s="603">
        <v>229.33</v>
      </c>
      <c r="EK204" s="603">
        <v>229.33</v>
      </c>
      <c r="EL204" s="603">
        <v>229.33</v>
      </c>
      <c r="EM204" s="603">
        <v>234.34</v>
      </c>
      <c r="EN204" s="603">
        <v>229.5</v>
      </c>
      <c r="EO204" s="603">
        <v>229.5</v>
      </c>
      <c r="EP204" s="603">
        <v>229.62</v>
      </c>
      <c r="EQ204" s="603">
        <v>229.62</v>
      </c>
      <c r="ER204" s="603">
        <v>67.98</v>
      </c>
      <c r="ES204" s="603">
        <v>68.16</v>
      </c>
      <c r="ET204" s="603">
        <v>67.91</v>
      </c>
      <c r="EU204" s="603">
        <v>67.91</v>
      </c>
      <c r="EV204" s="603">
        <v>67.91</v>
      </c>
      <c r="EW204" s="603">
        <v>67.91</v>
      </c>
      <c r="EX204" s="603">
        <v>67.91</v>
      </c>
      <c r="EY204" s="603">
        <v>62.24</v>
      </c>
      <c r="EZ204" s="603">
        <v>192.99</v>
      </c>
      <c r="FA204" s="603">
        <v>192.99</v>
      </c>
      <c r="FB204" s="603">
        <v>192.99</v>
      </c>
      <c r="FC204" s="603">
        <v>192.99</v>
      </c>
      <c r="FD204" s="603">
        <v>37.96</v>
      </c>
      <c r="FE204" s="603">
        <v>37.96</v>
      </c>
      <c r="FF204" s="603">
        <v>37.96</v>
      </c>
      <c r="FG204" s="603">
        <v>37.96</v>
      </c>
      <c r="FH204" s="603">
        <v>37.96</v>
      </c>
      <c r="FI204" s="603">
        <v>37.96</v>
      </c>
      <c r="FJ204" s="603">
        <v>33.93</v>
      </c>
      <c r="FK204" s="603">
        <v>33.93</v>
      </c>
      <c r="FL204" s="593">
        <v>33.93</v>
      </c>
      <c r="FM204" s="593">
        <v>33.93</v>
      </c>
      <c r="FN204" s="593">
        <v>34.29</v>
      </c>
      <c r="FO204" s="593">
        <v>34.29</v>
      </c>
      <c r="FP204" s="593">
        <v>47.6</v>
      </c>
      <c r="FQ204" s="593">
        <v>47.6</v>
      </c>
      <c r="FR204" s="593">
        <v>47.6</v>
      </c>
      <c r="FS204" s="593">
        <v>47.6</v>
      </c>
      <c r="FT204" s="593">
        <v>199.18</v>
      </c>
      <c r="FU204" s="593">
        <v>199.18</v>
      </c>
      <c r="FV204" s="593">
        <v>199.18</v>
      </c>
      <c r="FW204" s="593">
        <v>199.18</v>
      </c>
      <c r="FX204" s="593">
        <v>199.18</v>
      </c>
      <c r="FY204" s="593">
        <v>199.18</v>
      </c>
      <c r="FZ204" s="593">
        <v>199.18</v>
      </c>
      <c r="GA204" s="593">
        <v>199.18</v>
      </c>
      <c r="GB204" s="593">
        <v>100.25</v>
      </c>
      <c r="GC204" s="593">
        <v>100.25</v>
      </c>
      <c r="GD204" s="593">
        <v>25.57</v>
      </c>
      <c r="GE204" s="593">
        <v>25.71</v>
      </c>
      <c r="GF204" s="593">
        <v>28.26</v>
      </c>
      <c r="GG204" s="593">
        <v>28.26</v>
      </c>
      <c r="GH204" s="593">
        <v>25.62</v>
      </c>
      <c r="GI204" s="593">
        <v>25.62</v>
      </c>
      <c r="GJ204" s="593">
        <v>25.4</v>
      </c>
      <c r="GK204" s="593">
        <v>25.4</v>
      </c>
      <c r="GL204" s="593">
        <v>25.4</v>
      </c>
      <c r="GM204" s="593">
        <v>25.4</v>
      </c>
      <c r="GN204" s="593">
        <v>9.74</v>
      </c>
      <c r="GO204" s="593">
        <v>9.74</v>
      </c>
      <c r="GP204" s="593">
        <v>8.58</v>
      </c>
      <c r="GQ204" s="593">
        <v>8.34</v>
      </c>
      <c r="GZ204" s="593">
        <v>57.45</v>
      </c>
      <c r="HA204" s="593">
        <v>57.45</v>
      </c>
      <c r="HB204" s="593">
        <v>181.14</v>
      </c>
      <c r="HC204" s="593">
        <v>181.14</v>
      </c>
      <c r="HD204" s="593">
        <v>181.14</v>
      </c>
      <c r="HE204" s="593">
        <v>181.14</v>
      </c>
      <c r="HF204" s="593">
        <v>235.74</v>
      </c>
      <c r="HG204" s="593">
        <v>235.74</v>
      </c>
      <c r="HH204" s="593">
        <v>235.74</v>
      </c>
      <c r="HI204" s="593">
        <v>235.74</v>
      </c>
      <c r="HJ204" s="593">
        <v>235.74</v>
      </c>
      <c r="HK204" s="593">
        <v>235.74</v>
      </c>
      <c r="HL204" s="593">
        <v>294.33</v>
      </c>
      <c r="HM204" s="593">
        <v>294.33</v>
      </c>
      <c r="HN204" s="593">
        <v>262.42</v>
      </c>
      <c r="HO204" s="593">
        <v>262.42</v>
      </c>
      <c r="HP204" s="593">
        <v>262.42</v>
      </c>
      <c r="HQ204" s="593">
        <v>262.42</v>
      </c>
      <c r="HR204" s="593">
        <v>266.8</v>
      </c>
      <c r="HS204" s="593">
        <v>266.8</v>
      </c>
      <c r="HT204" s="593">
        <v>266.8</v>
      </c>
      <c r="HU204" s="593">
        <v>266.8</v>
      </c>
      <c r="HX204" s="593">
        <v>52.15</v>
      </c>
      <c r="HY204" s="593">
        <v>52.15</v>
      </c>
      <c r="HZ204" s="593">
        <v>173.49</v>
      </c>
      <c r="IA204" s="593">
        <v>173.49</v>
      </c>
      <c r="IB204" s="593">
        <v>176.15</v>
      </c>
      <c r="IC204" s="593">
        <v>176.15</v>
      </c>
      <c r="ID204" s="593">
        <v>232.5</v>
      </c>
      <c r="IE204" s="593">
        <v>232.5</v>
      </c>
      <c r="IJ204" s="593">
        <v>129.46</v>
      </c>
      <c r="IK204" s="593">
        <v>129.46</v>
      </c>
      <c r="IL204" s="593">
        <v>260.64999999999998</v>
      </c>
      <c r="IM204" s="593">
        <v>260.64999999999998</v>
      </c>
      <c r="IN204" s="593">
        <v>337.85</v>
      </c>
      <c r="IO204" s="593">
        <v>337.85</v>
      </c>
      <c r="IP204" s="593">
        <v>337.85</v>
      </c>
      <c r="IQ204" s="593">
        <v>337.85</v>
      </c>
      <c r="IV204" s="593">
        <v>129.46</v>
      </c>
      <c r="IW204" s="593">
        <v>129.46</v>
      </c>
      <c r="IX204" s="593">
        <v>260.64999999999998</v>
      </c>
      <c r="IY204" s="593">
        <v>260.64999999999998</v>
      </c>
      <c r="IZ204" s="593">
        <v>337.85</v>
      </c>
      <c r="JA204" s="593">
        <v>337.85</v>
      </c>
      <c r="JB204" s="593">
        <v>337.85</v>
      </c>
      <c r="JC204" s="593">
        <v>337.85</v>
      </c>
      <c r="JH204" s="593">
        <v>121.24</v>
      </c>
      <c r="JI204" s="593">
        <v>121.24</v>
      </c>
      <c r="JJ204" s="593">
        <v>252.37</v>
      </c>
      <c r="JK204" s="593">
        <v>252.37</v>
      </c>
      <c r="JL204" s="593">
        <v>252.37</v>
      </c>
      <c r="JM204" s="593">
        <v>252.37</v>
      </c>
      <c r="JN204" s="593">
        <v>327.41000000000003</v>
      </c>
      <c r="JO204" s="593">
        <v>327.41000000000003</v>
      </c>
      <c r="JP204" s="593">
        <v>327.41000000000003</v>
      </c>
      <c r="JQ204" s="593">
        <v>327.41000000000003</v>
      </c>
      <c r="JT204" s="593">
        <v>32.020000000000003</v>
      </c>
      <c r="JU204" s="593">
        <v>32.020000000000003</v>
      </c>
      <c r="JV204" s="593">
        <v>32.020000000000003</v>
      </c>
      <c r="JW204" s="593">
        <v>32.020000000000003</v>
      </c>
      <c r="JX204" s="593">
        <v>32.020000000000003</v>
      </c>
      <c r="JY204" s="593">
        <v>32.020000000000003</v>
      </c>
      <c r="KF204" s="593">
        <v>14.26</v>
      </c>
      <c r="KG204" s="593">
        <v>14.26</v>
      </c>
      <c r="KH204" s="593">
        <v>13.8</v>
      </c>
      <c r="KI204" s="593">
        <v>13.8</v>
      </c>
      <c r="KJ204" s="593">
        <v>13.8</v>
      </c>
      <c r="KK204" s="593">
        <v>13.8</v>
      </c>
      <c r="KR204" s="593">
        <v>33.229999999999997</v>
      </c>
      <c r="KS204" s="593">
        <v>33.229999999999997</v>
      </c>
      <c r="KT204" s="593">
        <v>33.229999999999997</v>
      </c>
      <c r="KU204" s="593">
        <v>33.229999999999997</v>
      </c>
      <c r="KV204" s="593">
        <v>178.48</v>
      </c>
      <c r="KW204" s="593">
        <v>178.48</v>
      </c>
      <c r="LD204" s="593">
        <v>16.38</v>
      </c>
      <c r="LE204" s="593">
        <v>16.38</v>
      </c>
      <c r="LF204" s="593">
        <v>16.38</v>
      </c>
      <c r="LG204" s="593">
        <v>16.38</v>
      </c>
      <c r="LH204" s="593">
        <v>2.75</v>
      </c>
      <c r="LI204" s="593">
        <v>2.75</v>
      </c>
      <c r="LP204" s="593">
        <v>15.74</v>
      </c>
      <c r="LQ204" s="593">
        <v>15.74</v>
      </c>
      <c r="LR204" s="593">
        <v>15.74</v>
      </c>
      <c r="LS204" s="593">
        <v>15.74</v>
      </c>
      <c r="LT204" s="593">
        <v>13.15</v>
      </c>
      <c r="LU204" s="593">
        <v>13.15</v>
      </c>
      <c r="MB204" s="593">
        <v>15.28</v>
      </c>
      <c r="MC204" s="593">
        <v>15.44</v>
      </c>
      <c r="MD204" s="593">
        <v>12.69</v>
      </c>
      <c r="ME204" s="593">
        <v>12.69</v>
      </c>
      <c r="MF204" s="593">
        <v>12.69</v>
      </c>
      <c r="MG204" s="593">
        <v>12.69</v>
      </c>
      <c r="MH204" s="593">
        <v>13.23</v>
      </c>
      <c r="MI204" s="593">
        <v>13.23</v>
      </c>
      <c r="MJ204" s="593">
        <v>12.6</v>
      </c>
      <c r="MK204" s="593">
        <v>12.6</v>
      </c>
      <c r="ML204" s="593">
        <v>12.96</v>
      </c>
      <c r="MM204" s="593">
        <v>12.78</v>
      </c>
      <c r="MN204" s="593">
        <v>36.1</v>
      </c>
      <c r="MO204" s="593">
        <v>36.1</v>
      </c>
      <c r="MP204" s="593">
        <v>31.17</v>
      </c>
      <c r="MQ204" s="593">
        <v>31.17</v>
      </c>
      <c r="MR204" s="593">
        <v>32.35</v>
      </c>
      <c r="MS204" s="593">
        <v>32.35</v>
      </c>
      <c r="MT204" s="593">
        <v>205.29</v>
      </c>
      <c r="MU204" s="593">
        <v>205.29</v>
      </c>
      <c r="MV204" s="593">
        <v>205.29</v>
      </c>
      <c r="MW204" s="593">
        <v>205.29</v>
      </c>
      <c r="MX204" s="593">
        <v>205.29</v>
      </c>
      <c r="MY204" s="593">
        <v>205.29</v>
      </c>
      <c r="MZ204" s="593">
        <v>58.58</v>
      </c>
      <c r="NA204" s="593">
        <v>58.58</v>
      </c>
      <c r="NB204" s="593">
        <v>258.66000000000003</v>
      </c>
      <c r="NC204" s="593">
        <v>258.66000000000003</v>
      </c>
      <c r="ND204" s="593">
        <v>253.21</v>
      </c>
      <c r="NE204" s="593">
        <v>253.21</v>
      </c>
      <c r="NF204" s="604">
        <f t="shared" si="17"/>
        <v>255.935</v>
      </c>
      <c r="NG204" s="604">
        <f t="shared" si="17"/>
        <v>255.935</v>
      </c>
      <c r="NH204" s="593">
        <v>256.07</v>
      </c>
      <c r="NI204" s="593">
        <v>256.07</v>
      </c>
      <c r="NL204" s="593">
        <v>50.39</v>
      </c>
      <c r="NM204" s="593">
        <v>50.39</v>
      </c>
      <c r="NN204" s="593">
        <v>218.13</v>
      </c>
      <c r="NO204" s="593">
        <v>218.13</v>
      </c>
      <c r="NP204" s="593">
        <v>218.13</v>
      </c>
      <c r="NQ204" s="593">
        <v>219.25</v>
      </c>
      <c r="NR204" s="593">
        <v>217.78</v>
      </c>
      <c r="NS204" s="593">
        <v>217.78</v>
      </c>
      <c r="NT204" s="593">
        <v>218.29</v>
      </c>
      <c r="NU204" s="593">
        <v>218.29</v>
      </c>
      <c r="NX204" s="593">
        <v>113.85</v>
      </c>
      <c r="NY204" s="593">
        <v>113.85</v>
      </c>
      <c r="NZ204" s="593">
        <v>229.74</v>
      </c>
      <c r="OA204" s="593">
        <v>229.74</v>
      </c>
      <c r="OB204" s="593">
        <v>229.74</v>
      </c>
      <c r="OC204" s="593">
        <v>229.74</v>
      </c>
      <c r="OD204" s="593">
        <v>230.03</v>
      </c>
      <c r="OE204" s="593">
        <v>230.03</v>
      </c>
      <c r="OJ204" s="593">
        <v>80.400000000000006</v>
      </c>
      <c r="OK204" s="593">
        <v>80.400000000000006</v>
      </c>
      <c r="OL204" s="593">
        <v>180.24</v>
      </c>
      <c r="OM204" s="593">
        <v>180.24</v>
      </c>
      <c r="ON204" s="593">
        <v>180.24</v>
      </c>
      <c r="OO204" s="593">
        <v>180.24</v>
      </c>
      <c r="OP204" s="593">
        <v>203.67</v>
      </c>
      <c r="OQ204" s="593">
        <v>203.67</v>
      </c>
      <c r="OR204" s="593">
        <v>226.34</v>
      </c>
      <c r="OS204" s="593">
        <v>226.34</v>
      </c>
      <c r="OV204" s="593">
        <v>37.78</v>
      </c>
      <c r="OW204" s="593">
        <v>37.78</v>
      </c>
      <c r="OX204" s="593">
        <v>32.96</v>
      </c>
      <c r="OY204" s="593">
        <v>32.96</v>
      </c>
      <c r="OZ204" s="593">
        <v>32.35</v>
      </c>
      <c r="PA204" s="593">
        <v>32.35</v>
      </c>
      <c r="PB204" s="593">
        <v>31.81</v>
      </c>
      <c r="PC204" s="593">
        <v>31.81</v>
      </c>
      <c r="PD204" s="593">
        <v>203.82</v>
      </c>
      <c r="PE204" s="593">
        <v>203.82</v>
      </c>
      <c r="PH204" s="593">
        <v>43.05</v>
      </c>
      <c r="PI204" s="593">
        <v>43.05</v>
      </c>
      <c r="PJ204" s="593">
        <v>38.130000000000003</v>
      </c>
      <c r="PK204" s="593">
        <v>38.130000000000003</v>
      </c>
      <c r="PL204" s="593">
        <v>38.130000000000003</v>
      </c>
      <c r="PM204" s="593">
        <v>36.79</v>
      </c>
      <c r="PN204" s="593">
        <v>36.79</v>
      </c>
      <c r="PO204" s="593">
        <v>36.979999999999997</v>
      </c>
      <c r="PP204" s="593">
        <v>216.07</v>
      </c>
      <c r="PQ204" s="593">
        <v>216.07</v>
      </c>
      <c r="PT204" s="593">
        <v>30</v>
      </c>
      <c r="PU204" s="593">
        <v>30</v>
      </c>
      <c r="PV204" s="593">
        <v>23.88</v>
      </c>
      <c r="PW204" s="593">
        <v>23.88</v>
      </c>
      <c r="PX204" s="593">
        <v>24.49</v>
      </c>
      <c r="PY204" s="593">
        <v>24.49</v>
      </c>
      <c r="PZ204" s="593">
        <v>24.49</v>
      </c>
      <c r="QA204" s="593">
        <v>24.49</v>
      </c>
      <c r="QB204" s="593">
        <v>24.49</v>
      </c>
      <c r="QC204" s="593">
        <v>24.49</v>
      </c>
      <c r="QD204" s="593">
        <v>24.59</v>
      </c>
      <c r="QE204" s="593">
        <v>24.73</v>
      </c>
      <c r="QF204" s="593">
        <v>8.66</v>
      </c>
      <c r="QG204" s="593">
        <v>8.66</v>
      </c>
      <c r="QH204" s="593">
        <v>6.82</v>
      </c>
      <c r="QI204" s="593">
        <v>6.82</v>
      </c>
      <c r="QJ204" s="593">
        <v>6.98</v>
      </c>
      <c r="QK204" s="593">
        <v>6.98</v>
      </c>
      <c r="QL204" s="593">
        <v>6.98</v>
      </c>
      <c r="QM204" s="593">
        <v>6.98</v>
      </c>
      <c r="QN204" s="593">
        <v>6.98</v>
      </c>
      <c r="QO204" s="593">
        <v>6.98</v>
      </c>
      <c r="QP204" s="593">
        <v>7.04</v>
      </c>
      <c r="QQ204" s="593">
        <v>7.04</v>
      </c>
      <c r="QR204" s="593">
        <v>10.19</v>
      </c>
      <c r="QS204" s="593">
        <v>10.19</v>
      </c>
      <c r="QT204" s="593">
        <v>8.02</v>
      </c>
      <c r="QU204" s="593">
        <v>8.02</v>
      </c>
      <c r="QV204" s="593">
        <v>8.2200000000000006</v>
      </c>
      <c r="QW204" s="593">
        <v>8.2200000000000006</v>
      </c>
      <c r="QX204" s="593">
        <v>8.2200000000000006</v>
      </c>
      <c r="QY204" s="593">
        <v>8.2200000000000006</v>
      </c>
      <c r="QZ204" s="593">
        <v>8.2200000000000006</v>
      </c>
      <c r="RA204" s="593">
        <v>8.2200000000000006</v>
      </c>
      <c r="RB204" s="593">
        <v>8.2799999999999994</v>
      </c>
      <c r="RC204" s="593">
        <v>8.2799999999999994</v>
      </c>
      <c r="RD204" s="593">
        <v>15.95</v>
      </c>
      <c r="RE204" s="593">
        <v>15.95</v>
      </c>
      <c r="RF204" s="593">
        <v>12.57</v>
      </c>
      <c r="RG204" s="593">
        <v>12.57</v>
      </c>
      <c r="RH204" s="593">
        <v>12.88</v>
      </c>
      <c r="RI204" s="593">
        <v>12.88</v>
      </c>
      <c r="RJ204" s="593">
        <v>12.88</v>
      </c>
      <c r="RK204" s="593">
        <v>12.88</v>
      </c>
      <c r="RL204" s="593">
        <v>12.88</v>
      </c>
      <c r="RM204" s="593">
        <v>12.88</v>
      </c>
      <c r="RN204" s="593">
        <v>12.96</v>
      </c>
      <c r="RO204" s="593">
        <v>13.04</v>
      </c>
      <c r="RP204" s="593">
        <v>42.04</v>
      </c>
      <c r="RQ204" s="593">
        <v>42.04</v>
      </c>
      <c r="RR204" s="593">
        <v>33.770000000000003</v>
      </c>
      <c r="RS204" s="593">
        <v>33.770000000000003</v>
      </c>
      <c r="RT204" s="593">
        <v>34.65</v>
      </c>
      <c r="RU204" s="593">
        <v>34.65</v>
      </c>
      <c r="RV204" s="593">
        <v>34.65</v>
      </c>
      <c r="RW204" s="593">
        <v>34.65</v>
      </c>
      <c r="RX204" s="593">
        <v>34.65</v>
      </c>
      <c r="RY204" s="593">
        <v>34.65</v>
      </c>
      <c r="RZ204" s="593">
        <v>34.72</v>
      </c>
      <c r="SA204" s="593">
        <v>34.72</v>
      </c>
      <c r="SB204" s="593">
        <v>22.17</v>
      </c>
      <c r="SC204" s="593">
        <v>22.17</v>
      </c>
      <c r="SD204" s="593">
        <v>17.559999999999999</v>
      </c>
      <c r="SE204" s="593">
        <v>17.559999999999999</v>
      </c>
      <c r="SF204" s="593">
        <v>18</v>
      </c>
      <c r="SG204" s="593">
        <v>18</v>
      </c>
      <c r="SH204" s="593">
        <v>18</v>
      </c>
      <c r="SI204" s="593">
        <v>18</v>
      </c>
      <c r="SJ204" s="593">
        <v>18</v>
      </c>
      <c r="SK204" s="593">
        <v>18</v>
      </c>
      <c r="SL204" s="593">
        <v>18.100000000000001</v>
      </c>
      <c r="SM204" s="593">
        <v>18.100000000000001</v>
      </c>
      <c r="SN204" s="593">
        <v>18.63</v>
      </c>
      <c r="SO204" s="593">
        <v>18.63</v>
      </c>
      <c r="SZ204" s="593">
        <v>20.41</v>
      </c>
      <c r="TA204" s="593">
        <v>20.41</v>
      </c>
      <c r="TX204" s="593">
        <v>13</v>
      </c>
      <c r="TY204" s="600">
        <v>13</v>
      </c>
    </row>
    <row r="205" spans="1:545" s="593" customFormat="1" x14ac:dyDescent="0.15">
      <c r="A205" s="602">
        <v>89</v>
      </c>
      <c r="B205" s="603">
        <v>47.61</v>
      </c>
      <c r="C205" s="603">
        <v>47.61</v>
      </c>
      <c r="D205" s="603">
        <v>47.67</v>
      </c>
      <c r="E205" s="603">
        <v>47.67</v>
      </c>
      <c r="F205" s="603">
        <v>186.22</v>
      </c>
      <c r="G205" s="603">
        <v>186.22</v>
      </c>
      <c r="H205" s="603">
        <v>177.28</v>
      </c>
      <c r="I205" s="603">
        <v>177.28</v>
      </c>
      <c r="J205" s="603">
        <v>181.01</v>
      </c>
      <c r="K205" s="603">
        <v>181.01</v>
      </c>
      <c r="L205" s="603"/>
      <c r="M205" s="603"/>
      <c r="N205" s="603"/>
      <c r="O205" s="603"/>
      <c r="P205" s="603"/>
      <c r="Q205" s="603"/>
      <c r="R205" s="603"/>
      <c r="S205" s="603"/>
      <c r="T205" s="603"/>
      <c r="U205" s="603"/>
      <c r="V205" s="603"/>
      <c r="W205" s="603"/>
      <c r="X205" s="603"/>
      <c r="Y205" s="603"/>
      <c r="Z205" s="603">
        <v>9.5399999999999991</v>
      </c>
      <c r="AA205" s="603"/>
      <c r="AB205" s="603"/>
      <c r="AC205" s="603"/>
      <c r="AD205" s="603"/>
      <c r="AE205" s="603"/>
      <c r="AF205" s="603"/>
      <c r="AG205" s="603"/>
      <c r="AH205" s="603"/>
      <c r="AI205" s="603"/>
      <c r="AJ205" s="603"/>
      <c r="AK205" s="603"/>
      <c r="AL205" s="603">
        <v>22.18</v>
      </c>
      <c r="AM205" s="603">
        <v>22.18</v>
      </c>
      <c r="AN205" s="603"/>
      <c r="AO205" s="603"/>
      <c r="AP205" s="603"/>
      <c r="AQ205" s="603"/>
      <c r="AR205" s="603"/>
      <c r="AS205" s="603"/>
      <c r="AT205" s="603"/>
      <c r="AU205" s="603"/>
      <c r="AV205" s="603"/>
      <c r="AW205" s="603"/>
      <c r="AX205" s="603">
        <v>25.28</v>
      </c>
      <c r="AY205" s="603">
        <v>25.28</v>
      </c>
      <c r="AZ205" s="603"/>
      <c r="BA205" s="603"/>
      <c r="BB205" s="603"/>
      <c r="BC205" s="603"/>
      <c r="BD205" s="603"/>
      <c r="BE205" s="603"/>
      <c r="BF205" s="603"/>
      <c r="BG205" s="603"/>
      <c r="BH205" s="603"/>
      <c r="BI205" s="603"/>
      <c r="BJ205" s="603">
        <v>13.61</v>
      </c>
      <c r="BK205" s="603"/>
      <c r="BL205" s="603"/>
      <c r="BM205" s="603"/>
      <c r="BN205" s="603"/>
      <c r="BO205" s="603"/>
      <c r="BP205" s="603"/>
      <c r="BQ205" s="603"/>
      <c r="BR205" s="603"/>
      <c r="BS205" s="603"/>
      <c r="BT205" s="603"/>
      <c r="BU205" s="603"/>
      <c r="BV205" s="603">
        <v>3.8</v>
      </c>
      <c r="BW205" s="603"/>
      <c r="BX205" s="603"/>
      <c r="BY205" s="603"/>
      <c r="BZ205" s="603"/>
      <c r="CA205" s="603"/>
      <c r="CB205" s="603"/>
      <c r="CC205" s="603"/>
      <c r="CD205" s="603"/>
      <c r="CE205" s="603"/>
      <c r="CF205" s="603"/>
      <c r="CG205" s="603"/>
      <c r="CH205" s="603">
        <v>12.12</v>
      </c>
      <c r="CI205" s="603">
        <v>12.12</v>
      </c>
      <c r="CJ205" s="603"/>
      <c r="CK205" s="603"/>
      <c r="CL205" s="603"/>
      <c r="CM205" s="603"/>
      <c r="CN205" s="603"/>
      <c r="CO205" s="603"/>
      <c r="CP205" s="603"/>
      <c r="CQ205" s="603"/>
      <c r="CR205" s="603"/>
      <c r="CS205" s="603"/>
      <c r="CT205" s="603"/>
      <c r="CU205" s="603"/>
      <c r="CV205" s="603"/>
      <c r="CW205" s="603"/>
      <c r="CX205" s="603"/>
      <c r="CY205" s="603"/>
      <c r="CZ205" s="603"/>
      <c r="DA205" s="603"/>
      <c r="DB205" s="603"/>
      <c r="DC205" s="603"/>
      <c r="DD205" s="603"/>
      <c r="DE205" s="603"/>
      <c r="DF205" s="603">
        <v>149.15</v>
      </c>
      <c r="DG205" s="603">
        <v>149.15</v>
      </c>
      <c r="DH205" s="603">
        <v>148.59</v>
      </c>
      <c r="DI205" s="603">
        <v>149.15</v>
      </c>
      <c r="DJ205" s="603">
        <v>280.02999999999997</v>
      </c>
      <c r="DK205" s="603">
        <v>279.81</v>
      </c>
      <c r="DL205" s="603">
        <v>270.10000000000002</v>
      </c>
      <c r="DM205" s="603">
        <v>270.10000000000002</v>
      </c>
      <c r="DN205" s="603">
        <v>279.81</v>
      </c>
      <c r="DO205" s="603">
        <v>279.81</v>
      </c>
      <c r="DP205" s="603">
        <v>270.10000000000002</v>
      </c>
      <c r="DQ205" s="603">
        <v>279.81</v>
      </c>
      <c r="DR205" s="603">
        <v>279.81</v>
      </c>
      <c r="DS205" s="603">
        <v>279.81</v>
      </c>
      <c r="DT205" s="603">
        <v>270.10000000000002</v>
      </c>
      <c r="DU205" s="603">
        <v>270.10000000000002</v>
      </c>
      <c r="DV205" s="603">
        <v>291.33999999999997</v>
      </c>
      <c r="DW205" s="603">
        <v>282.94</v>
      </c>
      <c r="DX205" s="603">
        <v>291.33999999999997</v>
      </c>
      <c r="DY205" s="603">
        <v>291.33999999999997</v>
      </c>
      <c r="DZ205" s="603">
        <v>282.94</v>
      </c>
      <c r="EA205" s="603">
        <v>282.94</v>
      </c>
      <c r="EB205" s="603">
        <v>283.26</v>
      </c>
      <c r="EC205" s="603">
        <v>283.26</v>
      </c>
      <c r="ED205" s="603">
        <v>78.81</v>
      </c>
      <c r="EE205" s="603">
        <v>75.95</v>
      </c>
      <c r="EF205" s="603">
        <v>75.95</v>
      </c>
      <c r="EG205" s="603">
        <v>75.87</v>
      </c>
      <c r="EH205" s="603">
        <v>76.11</v>
      </c>
      <c r="EI205" s="603">
        <v>76.11</v>
      </c>
      <c r="EJ205" s="603">
        <v>230.03</v>
      </c>
      <c r="EK205" s="603">
        <v>230.03</v>
      </c>
      <c r="EL205" s="603">
        <v>230.03</v>
      </c>
      <c r="EM205" s="603">
        <v>235.04</v>
      </c>
      <c r="EN205" s="603">
        <v>230.2</v>
      </c>
      <c r="EO205" s="603">
        <v>230.2</v>
      </c>
      <c r="EP205" s="603">
        <v>230.31</v>
      </c>
      <c r="EQ205" s="603">
        <v>230.31</v>
      </c>
      <c r="ER205" s="603">
        <v>68.14</v>
      </c>
      <c r="ES205" s="603">
        <v>68.319999999999993</v>
      </c>
      <c r="ET205" s="603">
        <v>68.069999999999993</v>
      </c>
      <c r="EU205" s="603">
        <v>68.069999999999993</v>
      </c>
      <c r="EV205" s="603">
        <v>68.069999999999993</v>
      </c>
      <c r="EW205" s="603">
        <v>68.069999999999993</v>
      </c>
      <c r="EX205" s="603">
        <v>68.069999999999993</v>
      </c>
      <c r="EY205" s="603">
        <v>62.45</v>
      </c>
      <c r="EZ205" s="603">
        <v>193.63</v>
      </c>
      <c r="FA205" s="603">
        <v>193.63</v>
      </c>
      <c r="FB205" s="603">
        <v>193.63</v>
      </c>
      <c r="FC205" s="603">
        <v>193.63</v>
      </c>
      <c r="FD205" s="603">
        <v>38.049999999999997</v>
      </c>
      <c r="FE205" s="603">
        <v>38.049999999999997</v>
      </c>
      <c r="FF205" s="603">
        <v>38.049999999999997</v>
      </c>
      <c r="FG205" s="603">
        <v>38.049999999999997</v>
      </c>
      <c r="FH205" s="603">
        <v>38.049999999999997</v>
      </c>
      <c r="FI205" s="603">
        <v>38.049999999999997</v>
      </c>
      <c r="FJ205" s="603">
        <v>34.049999999999997</v>
      </c>
      <c r="FK205" s="603">
        <v>34.049999999999997</v>
      </c>
      <c r="FL205" s="593">
        <v>34.049999999999997</v>
      </c>
      <c r="FM205" s="593">
        <v>34.049999999999997</v>
      </c>
      <c r="FN205" s="593">
        <v>34.409999999999997</v>
      </c>
      <c r="FO205" s="593">
        <v>34.409999999999997</v>
      </c>
      <c r="FP205" s="593">
        <v>47.71</v>
      </c>
      <c r="FQ205" s="593">
        <v>47.71</v>
      </c>
      <c r="FR205" s="593">
        <v>47.71</v>
      </c>
      <c r="FS205" s="593">
        <v>47.71</v>
      </c>
      <c r="FT205" s="593">
        <v>199.81</v>
      </c>
      <c r="FU205" s="593">
        <v>199.81</v>
      </c>
      <c r="FV205" s="593">
        <v>199.81</v>
      </c>
      <c r="FW205" s="593">
        <v>199.81</v>
      </c>
      <c r="FX205" s="593">
        <v>199.81</v>
      </c>
      <c r="FY205" s="593">
        <v>199.81</v>
      </c>
      <c r="FZ205" s="593">
        <v>199.81</v>
      </c>
      <c r="GA205" s="593">
        <v>199.81</v>
      </c>
      <c r="GB205" s="593">
        <v>100.56</v>
      </c>
      <c r="GC205" s="593">
        <v>100.56</v>
      </c>
      <c r="GD205" s="593">
        <v>25.66</v>
      </c>
      <c r="GE205" s="593">
        <v>25.8</v>
      </c>
      <c r="GF205" s="593">
        <v>28.33</v>
      </c>
      <c r="GG205" s="593">
        <v>28.33</v>
      </c>
      <c r="GH205" s="593">
        <v>25.71</v>
      </c>
      <c r="GI205" s="593">
        <v>25.71</v>
      </c>
      <c r="GJ205" s="593">
        <v>25.5</v>
      </c>
      <c r="GK205" s="593">
        <v>25.5</v>
      </c>
      <c r="GL205" s="593">
        <v>25.5</v>
      </c>
      <c r="GM205" s="593">
        <v>25.5</v>
      </c>
      <c r="GN205" s="593">
        <v>9.76</v>
      </c>
      <c r="GO205" s="593">
        <v>9.76</v>
      </c>
      <c r="GP205" s="593">
        <v>8.6199999999999992</v>
      </c>
      <c r="GQ205" s="593">
        <v>8.3800000000000008</v>
      </c>
      <c r="GZ205" s="593">
        <v>57.59</v>
      </c>
      <c r="HA205" s="593">
        <v>57.59</v>
      </c>
      <c r="HB205" s="593">
        <v>181.65</v>
      </c>
      <c r="HC205" s="593">
        <v>181.65</v>
      </c>
      <c r="HD205" s="593">
        <v>181.65</v>
      </c>
      <c r="HE205" s="593">
        <v>181.65</v>
      </c>
      <c r="HF205" s="593">
        <v>236.52</v>
      </c>
      <c r="HG205" s="593">
        <v>236.52</v>
      </c>
      <c r="HH205" s="593">
        <v>236.52</v>
      </c>
      <c r="HI205" s="593">
        <v>236.52</v>
      </c>
      <c r="HJ205" s="593">
        <v>236.52</v>
      </c>
      <c r="HK205" s="593">
        <v>236.52</v>
      </c>
      <c r="HL205" s="593">
        <v>295.29000000000002</v>
      </c>
      <c r="HM205" s="593">
        <v>295.29000000000002</v>
      </c>
      <c r="HN205" s="593">
        <v>263.31</v>
      </c>
      <c r="HO205" s="593">
        <v>263.31</v>
      </c>
      <c r="HP205" s="593">
        <v>263.31</v>
      </c>
      <c r="HQ205" s="593">
        <v>263.31</v>
      </c>
      <c r="HR205" s="593">
        <v>267.64999999999998</v>
      </c>
      <c r="HS205" s="593">
        <v>267.64999999999998</v>
      </c>
      <c r="HT205" s="593">
        <v>267.64999999999998</v>
      </c>
      <c r="HU205" s="593">
        <v>267.64999999999998</v>
      </c>
      <c r="HX205" s="593">
        <v>52.27</v>
      </c>
      <c r="HY205" s="593">
        <v>52.27</v>
      </c>
      <c r="HZ205" s="593">
        <v>173.99</v>
      </c>
      <c r="IA205" s="593">
        <v>173.99</v>
      </c>
      <c r="IB205" s="593">
        <v>176.65</v>
      </c>
      <c r="IC205" s="593">
        <v>176.65</v>
      </c>
      <c r="ID205" s="593">
        <v>233.28</v>
      </c>
      <c r="IE205" s="593">
        <v>233.28</v>
      </c>
      <c r="IJ205" s="593">
        <v>129.75</v>
      </c>
      <c r="IK205" s="593">
        <v>129.75</v>
      </c>
      <c r="IL205" s="593">
        <v>261.17</v>
      </c>
      <c r="IM205" s="593">
        <v>261.17</v>
      </c>
      <c r="IN205" s="593">
        <v>338.7</v>
      </c>
      <c r="IO205" s="593">
        <v>338.7</v>
      </c>
      <c r="IP205" s="593">
        <v>338.7</v>
      </c>
      <c r="IQ205" s="593">
        <v>338.7</v>
      </c>
      <c r="IV205" s="593">
        <v>129.75</v>
      </c>
      <c r="IW205" s="593">
        <v>129.75</v>
      </c>
      <c r="IX205" s="593">
        <v>261.17</v>
      </c>
      <c r="IY205" s="593">
        <v>261.17</v>
      </c>
      <c r="IZ205" s="593">
        <v>338.7</v>
      </c>
      <c r="JA205" s="593">
        <v>338.7</v>
      </c>
      <c r="JB205" s="593">
        <v>338.7</v>
      </c>
      <c r="JC205" s="593">
        <v>338.7</v>
      </c>
      <c r="JH205" s="593">
        <v>121.53</v>
      </c>
      <c r="JI205" s="593">
        <v>121.53</v>
      </c>
      <c r="JJ205" s="593">
        <v>252.9</v>
      </c>
      <c r="JK205" s="593">
        <v>252.9</v>
      </c>
      <c r="JL205" s="593">
        <v>252.9</v>
      </c>
      <c r="JM205" s="593">
        <v>252.9</v>
      </c>
      <c r="JN205" s="593">
        <v>328.27</v>
      </c>
      <c r="JO205" s="593">
        <v>328.27</v>
      </c>
      <c r="JP205" s="593">
        <v>328.27</v>
      </c>
      <c r="JQ205" s="593">
        <v>328.27</v>
      </c>
      <c r="JT205" s="593">
        <v>32.090000000000003</v>
      </c>
      <c r="JU205" s="593">
        <v>32.090000000000003</v>
      </c>
      <c r="JV205" s="593">
        <v>32.090000000000003</v>
      </c>
      <c r="JW205" s="593">
        <v>32.090000000000003</v>
      </c>
      <c r="JX205" s="593">
        <v>32.090000000000003</v>
      </c>
      <c r="JY205" s="593">
        <v>32.090000000000003</v>
      </c>
      <c r="KF205" s="593">
        <v>14.29</v>
      </c>
      <c r="KG205" s="593">
        <v>14.29</v>
      </c>
      <c r="KH205" s="593">
        <v>13.84</v>
      </c>
      <c r="KI205" s="593">
        <v>13.84</v>
      </c>
      <c r="KJ205" s="593">
        <v>13.84</v>
      </c>
      <c r="KK205" s="593">
        <v>13.84</v>
      </c>
      <c r="KR205" s="593">
        <v>33.299999999999997</v>
      </c>
      <c r="KS205" s="593">
        <v>33.299999999999997</v>
      </c>
      <c r="KT205" s="593">
        <v>33.299999999999997</v>
      </c>
      <c r="KU205" s="593">
        <v>33.299999999999997</v>
      </c>
      <c r="KV205" s="593">
        <v>179.18</v>
      </c>
      <c r="KW205" s="593">
        <v>179.18</v>
      </c>
      <c r="LD205" s="593">
        <v>16.45</v>
      </c>
      <c r="LE205" s="593">
        <v>16.45</v>
      </c>
      <c r="LF205" s="593">
        <v>16.45</v>
      </c>
      <c r="LG205" s="593">
        <v>16.45</v>
      </c>
      <c r="LH205" s="593">
        <v>2.76</v>
      </c>
      <c r="LI205" s="593">
        <v>2.76</v>
      </c>
      <c r="LP205" s="593">
        <v>15.77</v>
      </c>
      <c r="LQ205" s="593">
        <v>15.77</v>
      </c>
      <c r="LR205" s="593">
        <v>15.77</v>
      </c>
      <c r="LS205" s="593">
        <v>15.77</v>
      </c>
      <c r="LT205" s="593">
        <v>13.2</v>
      </c>
      <c r="LU205" s="593">
        <v>13.2</v>
      </c>
      <c r="MB205" s="593">
        <v>15.31</v>
      </c>
      <c r="MC205" s="593">
        <v>15.47</v>
      </c>
      <c r="MD205" s="593">
        <v>12.74</v>
      </c>
      <c r="ME205" s="593">
        <v>12.74</v>
      </c>
      <c r="MF205" s="593">
        <v>12.74</v>
      </c>
      <c r="MG205" s="593">
        <v>12.74</v>
      </c>
      <c r="MH205" s="593">
        <v>13.28</v>
      </c>
      <c r="MI205" s="593">
        <v>13.28</v>
      </c>
      <c r="MJ205" s="593">
        <v>12.64</v>
      </c>
      <c r="MK205" s="593">
        <v>12.64</v>
      </c>
      <c r="ML205" s="593">
        <v>13.01</v>
      </c>
      <c r="MM205" s="593">
        <v>12.83</v>
      </c>
      <c r="MN205" s="593">
        <v>36.19</v>
      </c>
      <c r="MO205" s="593">
        <v>36.19</v>
      </c>
      <c r="MP205" s="593">
        <v>31.29</v>
      </c>
      <c r="MQ205" s="593">
        <v>31.29</v>
      </c>
      <c r="MR205" s="593">
        <v>32.46</v>
      </c>
      <c r="MS205" s="593">
        <v>32.46</v>
      </c>
      <c r="MT205" s="593">
        <v>206.02</v>
      </c>
      <c r="MU205" s="593">
        <v>206.02</v>
      </c>
      <c r="MV205" s="593">
        <v>206.02</v>
      </c>
      <c r="MW205" s="593">
        <v>206.02</v>
      </c>
      <c r="MX205" s="593">
        <v>206.02</v>
      </c>
      <c r="MY205" s="593">
        <v>206.02</v>
      </c>
      <c r="MZ205" s="593">
        <v>58.72</v>
      </c>
      <c r="NA205" s="593">
        <v>58.72</v>
      </c>
      <c r="NB205" s="593">
        <v>259.54000000000002</v>
      </c>
      <c r="NC205" s="593">
        <v>259.54000000000002</v>
      </c>
      <c r="ND205" s="593">
        <v>254.07</v>
      </c>
      <c r="NE205" s="593">
        <v>254.07</v>
      </c>
      <c r="NF205" s="604">
        <f t="shared" si="17"/>
        <v>256.80500000000001</v>
      </c>
      <c r="NG205" s="604">
        <f t="shared" si="17"/>
        <v>256.80500000000001</v>
      </c>
      <c r="NH205" s="593">
        <v>256.91000000000003</v>
      </c>
      <c r="NI205" s="593">
        <v>256.91000000000003</v>
      </c>
      <c r="NL205" s="593">
        <v>50.51</v>
      </c>
      <c r="NM205" s="593">
        <v>50.51</v>
      </c>
      <c r="NN205" s="593">
        <v>218.88</v>
      </c>
      <c r="NO205" s="593">
        <v>218.88</v>
      </c>
      <c r="NP205" s="593">
        <v>218.88</v>
      </c>
      <c r="NQ205" s="593">
        <v>219.98</v>
      </c>
      <c r="NR205" s="593">
        <v>218.53</v>
      </c>
      <c r="NS205" s="593">
        <v>218.53</v>
      </c>
      <c r="NT205" s="593">
        <v>219.03</v>
      </c>
      <c r="NU205" s="593">
        <v>219.03</v>
      </c>
      <c r="NX205" s="593">
        <v>114.12</v>
      </c>
      <c r="NY205" s="593">
        <v>114.12</v>
      </c>
      <c r="NZ205" s="593">
        <v>230.39</v>
      </c>
      <c r="OA205" s="593">
        <v>230.39</v>
      </c>
      <c r="OB205" s="593">
        <v>230.39</v>
      </c>
      <c r="OC205" s="593">
        <v>230.39</v>
      </c>
      <c r="OD205" s="593">
        <v>230.67</v>
      </c>
      <c r="OE205" s="593">
        <v>230.67</v>
      </c>
      <c r="OJ205" s="593">
        <v>80.59</v>
      </c>
      <c r="OK205" s="593">
        <v>80.59</v>
      </c>
      <c r="OL205" s="593">
        <v>180.64</v>
      </c>
      <c r="OM205" s="593">
        <v>180.64</v>
      </c>
      <c r="ON205" s="593">
        <v>180.64</v>
      </c>
      <c r="OO205" s="593">
        <v>180.64</v>
      </c>
      <c r="OP205" s="593">
        <v>204.57</v>
      </c>
      <c r="OQ205" s="593">
        <v>204.57</v>
      </c>
      <c r="OR205" s="593">
        <v>227.07</v>
      </c>
      <c r="OS205" s="593">
        <v>227.07</v>
      </c>
      <c r="OV205" s="593">
        <v>37.869999999999997</v>
      </c>
      <c r="OW205" s="593">
        <v>37.869999999999997</v>
      </c>
      <c r="OX205" s="593">
        <v>33.08</v>
      </c>
      <c r="OY205" s="593">
        <v>33.08</v>
      </c>
      <c r="OZ205" s="593">
        <v>32.47</v>
      </c>
      <c r="PA205" s="593">
        <v>32.47</v>
      </c>
      <c r="PB205" s="593">
        <v>31.93</v>
      </c>
      <c r="PC205" s="593">
        <v>31.93</v>
      </c>
      <c r="PD205" s="593">
        <v>204.53</v>
      </c>
      <c r="PE205" s="593">
        <v>204.53</v>
      </c>
      <c r="PH205" s="593">
        <v>43.16</v>
      </c>
      <c r="PI205" s="593">
        <v>43.16</v>
      </c>
      <c r="PJ205" s="593">
        <v>38.270000000000003</v>
      </c>
      <c r="PK205" s="593">
        <v>38.270000000000003</v>
      </c>
      <c r="PL205" s="593">
        <v>38.270000000000003</v>
      </c>
      <c r="PM205" s="593">
        <v>36.92</v>
      </c>
      <c r="PN205" s="593">
        <v>36.92</v>
      </c>
      <c r="PO205" s="593">
        <v>37.11</v>
      </c>
      <c r="PP205" s="593">
        <v>216.81</v>
      </c>
      <c r="PQ205" s="593">
        <v>216.81</v>
      </c>
      <c r="PT205" s="593">
        <v>30.07</v>
      </c>
      <c r="PU205" s="593">
        <v>30.07</v>
      </c>
      <c r="PV205" s="593">
        <v>23.98</v>
      </c>
      <c r="PW205" s="593">
        <v>23.98</v>
      </c>
      <c r="PX205" s="593">
        <v>24.59</v>
      </c>
      <c r="PY205" s="593">
        <v>24.59</v>
      </c>
      <c r="PZ205" s="593">
        <v>24.59</v>
      </c>
      <c r="QA205" s="593">
        <v>24.59</v>
      </c>
      <c r="QB205" s="593">
        <v>24.59</v>
      </c>
      <c r="QC205" s="593">
        <v>24.59</v>
      </c>
      <c r="QD205" s="593">
        <v>24.68</v>
      </c>
      <c r="QE205" s="593">
        <v>24.83</v>
      </c>
      <c r="QF205" s="593">
        <v>8.68</v>
      </c>
      <c r="QG205" s="593">
        <v>8.68</v>
      </c>
      <c r="QH205" s="593">
        <v>6.85</v>
      </c>
      <c r="QI205" s="593">
        <v>6.85</v>
      </c>
      <c r="QJ205" s="593">
        <v>7.01</v>
      </c>
      <c r="QK205" s="593">
        <v>7.01</v>
      </c>
      <c r="QL205" s="593">
        <v>7.01</v>
      </c>
      <c r="QM205" s="593">
        <v>7.01</v>
      </c>
      <c r="QN205" s="593">
        <v>7.01</v>
      </c>
      <c r="QO205" s="593">
        <v>7.01</v>
      </c>
      <c r="QP205" s="593">
        <v>7.07</v>
      </c>
      <c r="QQ205" s="593">
        <v>7.07</v>
      </c>
      <c r="QR205" s="593">
        <v>10.210000000000001</v>
      </c>
      <c r="QS205" s="593">
        <v>10.210000000000001</v>
      </c>
      <c r="QT205" s="593">
        <v>8.06</v>
      </c>
      <c r="QU205" s="593">
        <v>8.06</v>
      </c>
      <c r="QV205" s="593">
        <v>8.25</v>
      </c>
      <c r="QW205" s="593">
        <v>8.25</v>
      </c>
      <c r="QX205" s="593">
        <v>8.25</v>
      </c>
      <c r="QY205" s="593">
        <v>8.25</v>
      </c>
      <c r="QZ205" s="593">
        <v>8.25</v>
      </c>
      <c r="RA205" s="593">
        <v>8.25</v>
      </c>
      <c r="RB205" s="593">
        <v>8.31</v>
      </c>
      <c r="RC205" s="593">
        <v>8.31</v>
      </c>
      <c r="RD205" s="593">
        <v>15.99</v>
      </c>
      <c r="RE205" s="593">
        <v>15.99</v>
      </c>
      <c r="RF205" s="593">
        <v>12.62</v>
      </c>
      <c r="RG205" s="593">
        <v>12.62</v>
      </c>
      <c r="RH205" s="593">
        <v>12.94</v>
      </c>
      <c r="RI205" s="593">
        <v>12.94</v>
      </c>
      <c r="RJ205" s="593">
        <v>12.94</v>
      </c>
      <c r="RK205" s="593">
        <v>12.94</v>
      </c>
      <c r="RL205" s="593">
        <v>12.94</v>
      </c>
      <c r="RM205" s="593">
        <v>12.94</v>
      </c>
      <c r="RN205" s="593">
        <v>13.02</v>
      </c>
      <c r="RO205" s="593">
        <v>13.1</v>
      </c>
      <c r="RP205" s="593">
        <v>42.14</v>
      </c>
      <c r="RQ205" s="593">
        <v>42.14</v>
      </c>
      <c r="RR205" s="593">
        <v>33.909999999999997</v>
      </c>
      <c r="RS205" s="593">
        <v>33.909999999999997</v>
      </c>
      <c r="RT205" s="593">
        <v>34.79</v>
      </c>
      <c r="RU205" s="593">
        <v>34.79</v>
      </c>
      <c r="RV205" s="593">
        <v>34.79</v>
      </c>
      <c r="RW205" s="593">
        <v>34.79</v>
      </c>
      <c r="RX205" s="593">
        <v>34.79</v>
      </c>
      <c r="RY205" s="593">
        <v>34.79</v>
      </c>
      <c r="RZ205" s="593">
        <v>34.85</v>
      </c>
      <c r="SA205" s="593">
        <v>34.85</v>
      </c>
      <c r="SB205" s="593">
        <v>22.22</v>
      </c>
      <c r="SC205" s="593">
        <v>22.22</v>
      </c>
      <c r="SD205" s="593">
        <v>17.63</v>
      </c>
      <c r="SE205" s="593">
        <v>17.63</v>
      </c>
      <c r="SF205" s="593">
        <v>18.079999999999998</v>
      </c>
      <c r="SG205" s="593">
        <v>18.079999999999998</v>
      </c>
      <c r="SH205" s="593">
        <v>18.079999999999998</v>
      </c>
      <c r="SI205" s="593">
        <v>18.079999999999998</v>
      </c>
      <c r="SJ205" s="593">
        <v>18.079999999999998</v>
      </c>
      <c r="SK205" s="593">
        <v>18.079999999999998</v>
      </c>
      <c r="SL205" s="593">
        <v>18.170000000000002</v>
      </c>
      <c r="SM205" s="593">
        <v>18.170000000000002</v>
      </c>
      <c r="SN205" s="593">
        <v>18.670000000000002</v>
      </c>
      <c r="SO205" s="593">
        <v>18.670000000000002</v>
      </c>
      <c r="SZ205" s="593">
        <v>20.46</v>
      </c>
      <c r="TA205" s="593">
        <v>20.46</v>
      </c>
      <c r="TX205" s="593">
        <v>13.03</v>
      </c>
      <c r="TY205" s="600">
        <v>13.03</v>
      </c>
    </row>
    <row r="206" spans="1:545" s="593" customFormat="1" x14ac:dyDescent="0.15">
      <c r="A206" s="602">
        <v>90</v>
      </c>
      <c r="B206" s="603">
        <v>47.72</v>
      </c>
      <c r="C206" s="603">
        <v>47.72</v>
      </c>
      <c r="D206" s="603">
        <v>47.78</v>
      </c>
      <c r="E206" s="603">
        <v>47.78</v>
      </c>
      <c r="F206" s="603">
        <v>186.75</v>
      </c>
      <c r="G206" s="603">
        <v>186.75</v>
      </c>
      <c r="H206" s="603">
        <v>177.84</v>
      </c>
      <c r="I206" s="603">
        <v>177.84</v>
      </c>
      <c r="J206" s="603">
        <v>181.5</v>
      </c>
      <c r="K206" s="603">
        <v>181.5</v>
      </c>
      <c r="L206" s="603"/>
      <c r="M206" s="603"/>
      <c r="N206" s="603"/>
      <c r="O206" s="603"/>
      <c r="P206" s="603"/>
      <c r="Q206" s="603"/>
      <c r="R206" s="603"/>
      <c r="S206" s="603"/>
      <c r="T206" s="603"/>
      <c r="U206" s="603"/>
      <c r="V206" s="603"/>
      <c r="W206" s="603"/>
      <c r="X206" s="603"/>
      <c r="Y206" s="603"/>
      <c r="Z206" s="603">
        <v>9.56</v>
      </c>
      <c r="AA206" s="603"/>
      <c r="AB206" s="603"/>
      <c r="AC206" s="603"/>
      <c r="AD206" s="603"/>
      <c r="AE206" s="603"/>
      <c r="AF206" s="603"/>
      <c r="AG206" s="603"/>
      <c r="AH206" s="603"/>
      <c r="AI206" s="603"/>
      <c r="AJ206" s="603"/>
      <c r="AK206" s="603"/>
      <c r="AL206" s="603">
        <v>22.24</v>
      </c>
      <c r="AM206" s="603">
        <v>22.23</v>
      </c>
      <c r="AN206" s="603"/>
      <c r="AO206" s="603"/>
      <c r="AP206" s="603"/>
      <c r="AQ206" s="603"/>
      <c r="AR206" s="603"/>
      <c r="AS206" s="603"/>
      <c r="AT206" s="603"/>
      <c r="AU206" s="603"/>
      <c r="AV206" s="603"/>
      <c r="AW206" s="603"/>
      <c r="AX206" s="603">
        <v>25.34</v>
      </c>
      <c r="AY206" s="603">
        <v>25.34</v>
      </c>
      <c r="AZ206" s="603"/>
      <c r="BA206" s="603"/>
      <c r="BB206" s="603"/>
      <c r="BC206" s="603"/>
      <c r="BD206" s="603"/>
      <c r="BE206" s="603"/>
      <c r="BF206" s="603"/>
      <c r="BG206" s="603"/>
      <c r="BH206" s="603"/>
      <c r="BI206" s="603"/>
      <c r="BJ206" s="603">
        <v>13.64</v>
      </c>
      <c r="BK206" s="603"/>
      <c r="BL206" s="603"/>
      <c r="BM206" s="603"/>
      <c r="BN206" s="603"/>
      <c r="BO206" s="603"/>
      <c r="BP206" s="603"/>
      <c r="BQ206" s="603"/>
      <c r="BR206" s="603"/>
      <c r="BS206" s="603"/>
      <c r="BT206" s="603"/>
      <c r="BU206" s="603"/>
      <c r="BV206" s="603">
        <v>3.81</v>
      </c>
      <c r="BW206" s="603"/>
      <c r="BX206" s="603"/>
      <c r="BY206" s="603"/>
      <c r="BZ206" s="603"/>
      <c r="CA206" s="603"/>
      <c r="CB206" s="603"/>
      <c r="CC206" s="603"/>
      <c r="CD206" s="603"/>
      <c r="CE206" s="603"/>
      <c r="CF206" s="603"/>
      <c r="CG206" s="603"/>
      <c r="CH206" s="603">
        <v>12.15</v>
      </c>
      <c r="CI206" s="603">
        <v>12.15</v>
      </c>
      <c r="CJ206" s="603"/>
      <c r="CK206" s="603"/>
      <c r="CL206" s="603"/>
      <c r="CM206" s="603"/>
      <c r="CN206" s="603"/>
      <c r="CO206" s="603"/>
      <c r="CP206" s="603"/>
      <c r="CQ206" s="603"/>
      <c r="CR206" s="603"/>
      <c r="CS206" s="603"/>
      <c r="CT206" s="603"/>
      <c r="CU206" s="603"/>
      <c r="CV206" s="603"/>
      <c r="CW206" s="603"/>
      <c r="CX206" s="603"/>
      <c r="CY206" s="603"/>
      <c r="CZ206" s="603"/>
      <c r="DA206" s="603"/>
      <c r="DB206" s="603"/>
      <c r="DC206" s="603"/>
      <c r="DD206" s="603"/>
      <c r="DE206" s="603"/>
      <c r="DF206" s="603">
        <v>149.5</v>
      </c>
      <c r="DG206" s="603">
        <v>149.5</v>
      </c>
      <c r="DH206" s="603">
        <v>148.94</v>
      </c>
      <c r="DI206" s="603">
        <v>149.5</v>
      </c>
      <c r="DJ206" s="603">
        <v>280.96999999999997</v>
      </c>
      <c r="DK206" s="603">
        <v>280.75</v>
      </c>
      <c r="DL206" s="603">
        <v>271.01</v>
      </c>
      <c r="DM206" s="603">
        <v>271.01</v>
      </c>
      <c r="DN206" s="603">
        <v>280.75</v>
      </c>
      <c r="DO206" s="603">
        <v>280.75</v>
      </c>
      <c r="DP206" s="603">
        <v>271.01</v>
      </c>
      <c r="DQ206" s="603">
        <v>280.75</v>
      </c>
      <c r="DR206" s="603">
        <v>280.75</v>
      </c>
      <c r="DS206" s="603">
        <v>280.75</v>
      </c>
      <c r="DT206" s="603">
        <v>271.01</v>
      </c>
      <c r="DU206" s="603">
        <v>271.01</v>
      </c>
      <c r="DV206" s="603">
        <v>292.17</v>
      </c>
      <c r="DW206" s="603">
        <v>283.76</v>
      </c>
      <c r="DX206" s="603">
        <v>292.17</v>
      </c>
      <c r="DY206" s="603">
        <v>292.17</v>
      </c>
      <c r="DZ206" s="603">
        <v>283.76</v>
      </c>
      <c r="EA206" s="603">
        <v>283.76</v>
      </c>
      <c r="EB206" s="603">
        <v>284.07</v>
      </c>
      <c r="EC206" s="603">
        <v>284.07</v>
      </c>
      <c r="ED206" s="603">
        <v>78.989999999999995</v>
      </c>
      <c r="EE206" s="603">
        <v>76.13</v>
      </c>
      <c r="EF206" s="603">
        <v>76.13</v>
      </c>
      <c r="EG206" s="603">
        <v>76.05</v>
      </c>
      <c r="EH206" s="603">
        <v>76.28</v>
      </c>
      <c r="EI206" s="603">
        <v>76.28</v>
      </c>
      <c r="EJ206" s="603">
        <v>230.71</v>
      </c>
      <c r="EK206" s="603">
        <v>230.71</v>
      </c>
      <c r="EL206" s="603">
        <v>230.71</v>
      </c>
      <c r="EM206" s="603">
        <v>235.74</v>
      </c>
      <c r="EN206" s="603">
        <v>230.88</v>
      </c>
      <c r="EO206" s="603">
        <v>230.88</v>
      </c>
      <c r="EP206" s="603">
        <v>230.99</v>
      </c>
      <c r="EQ206" s="603">
        <v>230.99</v>
      </c>
      <c r="ER206" s="603">
        <v>68.3</v>
      </c>
      <c r="ES206" s="603">
        <v>68.48</v>
      </c>
      <c r="ET206" s="603">
        <v>68.23</v>
      </c>
      <c r="EU206" s="603">
        <v>68.23</v>
      </c>
      <c r="EV206" s="603">
        <v>68.23</v>
      </c>
      <c r="EW206" s="603">
        <v>68.23</v>
      </c>
      <c r="EX206" s="603">
        <v>68.23</v>
      </c>
      <c r="EY206" s="603">
        <v>62.65</v>
      </c>
      <c r="EZ206" s="603">
        <v>194.26</v>
      </c>
      <c r="FA206" s="603">
        <v>194.26</v>
      </c>
      <c r="FB206" s="603">
        <v>194.26</v>
      </c>
      <c r="FC206" s="603">
        <v>194.26</v>
      </c>
      <c r="FD206" s="603">
        <v>38.14</v>
      </c>
      <c r="FE206" s="603">
        <v>38.14</v>
      </c>
      <c r="FF206" s="603">
        <v>38.14</v>
      </c>
      <c r="FG206" s="603">
        <v>38.14</v>
      </c>
      <c r="FH206" s="603">
        <v>38.14</v>
      </c>
      <c r="FI206" s="603">
        <v>38.14</v>
      </c>
      <c r="FJ206" s="603">
        <v>34.17</v>
      </c>
      <c r="FK206" s="603">
        <v>34.17</v>
      </c>
      <c r="FL206" s="593">
        <v>34.17</v>
      </c>
      <c r="FM206" s="593">
        <v>34.17</v>
      </c>
      <c r="FN206" s="593">
        <v>34.520000000000003</v>
      </c>
      <c r="FO206" s="593">
        <v>34.520000000000003</v>
      </c>
      <c r="FP206" s="593">
        <v>47.82</v>
      </c>
      <c r="FQ206" s="593">
        <v>47.82</v>
      </c>
      <c r="FR206" s="593">
        <v>47.82</v>
      </c>
      <c r="FS206" s="593">
        <v>47.82</v>
      </c>
      <c r="FT206" s="593">
        <v>200.43</v>
      </c>
      <c r="FU206" s="593">
        <v>200.43</v>
      </c>
      <c r="FV206" s="593">
        <v>200.43</v>
      </c>
      <c r="FW206" s="593">
        <v>200.43</v>
      </c>
      <c r="FX206" s="593">
        <v>200.43</v>
      </c>
      <c r="FY206" s="593">
        <v>200.43</v>
      </c>
      <c r="FZ206" s="593">
        <v>200.43</v>
      </c>
      <c r="GA206" s="593">
        <v>200.43</v>
      </c>
      <c r="GB206" s="593">
        <v>100.87</v>
      </c>
      <c r="GC206" s="593">
        <v>100.87</v>
      </c>
      <c r="GD206" s="593">
        <v>25.76</v>
      </c>
      <c r="GE206" s="593">
        <v>25.89</v>
      </c>
      <c r="GF206" s="593">
        <v>28.4</v>
      </c>
      <c r="GG206" s="593">
        <v>28.4</v>
      </c>
      <c r="GH206" s="593">
        <v>25.81</v>
      </c>
      <c r="GI206" s="593">
        <v>25.81</v>
      </c>
      <c r="GJ206" s="593">
        <v>25.59</v>
      </c>
      <c r="GK206" s="593">
        <v>25.59</v>
      </c>
      <c r="GL206" s="593">
        <v>25.59</v>
      </c>
      <c r="GM206" s="593">
        <v>25.59</v>
      </c>
      <c r="GN206" s="593">
        <v>9.7799999999999994</v>
      </c>
      <c r="GO206" s="593">
        <v>9.7799999999999994</v>
      </c>
      <c r="GP206" s="593">
        <v>8.65</v>
      </c>
      <c r="GQ206" s="593">
        <v>8.41</v>
      </c>
      <c r="GZ206" s="593">
        <v>57.72</v>
      </c>
      <c r="HA206" s="593">
        <v>57.72</v>
      </c>
      <c r="HB206" s="593">
        <v>182.14</v>
      </c>
      <c r="HC206" s="593">
        <v>182.14</v>
      </c>
      <c r="HD206" s="593">
        <v>182.14</v>
      </c>
      <c r="HE206" s="593">
        <v>182.14</v>
      </c>
      <c r="HF206" s="593">
        <v>237.29</v>
      </c>
      <c r="HG206" s="593">
        <v>237.29</v>
      </c>
      <c r="HH206" s="593">
        <v>237.29</v>
      </c>
      <c r="HI206" s="593">
        <v>237.29</v>
      </c>
      <c r="HJ206" s="593">
        <v>237.29</v>
      </c>
      <c r="HK206" s="593">
        <v>237.29</v>
      </c>
      <c r="HL206" s="593">
        <v>296.23</v>
      </c>
      <c r="HM206" s="593">
        <v>296.23</v>
      </c>
      <c r="HN206" s="593">
        <v>264.19</v>
      </c>
      <c r="HO206" s="593">
        <v>264.19</v>
      </c>
      <c r="HP206" s="593">
        <v>264.19</v>
      </c>
      <c r="HQ206" s="593">
        <v>264.19</v>
      </c>
      <c r="HR206" s="593">
        <v>268.48</v>
      </c>
      <c r="HS206" s="593">
        <v>268.48</v>
      </c>
      <c r="HT206" s="593">
        <v>268.48</v>
      </c>
      <c r="HU206" s="593">
        <v>268.48</v>
      </c>
      <c r="HX206" s="593">
        <v>52.4</v>
      </c>
      <c r="HY206" s="593">
        <v>52.4</v>
      </c>
      <c r="HZ206" s="593">
        <v>174.47</v>
      </c>
      <c r="IA206" s="593">
        <v>174.47</v>
      </c>
      <c r="IB206" s="593">
        <v>177.15</v>
      </c>
      <c r="IC206" s="593">
        <v>177.15</v>
      </c>
      <c r="ID206" s="593">
        <v>234.05</v>
      </c>
      <c r="IE206" s="593">
        <v>234.05</v>
      </c>
      <c r="IJ206" s="593">
        <v>130.04</v>
      </c>
      <c r="IK206" s="593">
        <v>130.04</v>
      </c>
      <c r="IL206" s="593">
        <v>261.68</v>
      </c>
      <c r="IM206" s="593">
        <v>261.68</v>
      </c>
      <c r="IN206" s="593">
        <v>339.54</v>
      </c>
      <c r="IO206" s="593">
        <v>339.54</v>
      </c>
      <c r="IP206" s="593">
        <v>339.54</v>
      </c>
      <c r="IQ206" s="593">
        <v>339.54</v>
      </c>
      <c r="IV206" s="593">
        <v>130.04</v>
      </c>
      <c r="IW206" s="593">
        <v>130.04</v>
      </c>
      <c r="IX206" s="593">
        <v>261.68</v>
      </c>
      <c r="IY206" s="593">
        <v>261.68</v>
      </c>
      <c r="IZ206" s="593">
        <v>339.54</v>
      </c>
      <c r="JA206" s="593">
        <v>339.54</v>
      </c>
      <c r="JB206" s="593">
        <v>339.54</v>
      </c>
      <c r="JC206" s="593">
        <v>339.54</v>
      </c>
      <c r="JH206" s="593">
        <v>121.82</v>
      </c>
      <c r="JI206" s="593">
        <v>121.82</v>
      </c>
      <c r="JJ206" s="593">
        <v>253.41</v>
      </c>
      <c r="JK206" s="593">
        <v>253.41</v>
      </c>
      <c r="JL206" s="593">
        <v>253.41</v>
      </c>
      <c r="JM206" s="593">
        <v>253.41</v>
      </c>
      <c r="JN206" s="593">
        <v>329.12</v>
      </c>
      <c r="JO206" s="593">
        <v>329.12</v>
      </c>
      <c r="JP206" s="593">
        <v>329.12</v>
      </c>
      <c r="JQ206" s="593">
        <v>329.12</v>
      </c>
      <c r="JT206" s="593">
        <v>32.17</v>
      </c>
      <c r="JU206" s="593">
        <v>32.17</v>
      </c>
      <c r="JV206" s="593">
        <v>32.17</v>
      </c>
      <c r="JW206" s="593">
        <v>32.17</v>
      </c>
      <c r="JX206" s="593">
        <v>32.17</v>
      </c>
      <c r="JY206" s="593">
        <v>32.17</v>
      </c>
      <c r="KF206" s="593">
        <v>14.32</v>
      </c>
      <c r="KG206" s="593">
        <v>14.32</v>
      </c>
      <c r="KH206" s="593">
        <v>13.89</v>
      </c>
      <c r="KI206" s="593">
        <v>13.89</v>
      </c>
      <c r="KJ206" s="593">
        <v>13.89</v>
      </c>
      <c r="KK206" s="593">
        <v>13.89</v>
      </c>
      <c r="KR206" s="593">
        <v>33.380000000000003</v>
      </c>
      <c r="KS206" s="593">
        <v>33.380000000000003</v>
      </c>
      <c r="KT206" s="593">
        <v>33.380000000000003</v>
      </c>
      <c r="KU206" s="593">
        <v>33.380000000000003</v>
      </c>
      <c r="KV206" s="593">
        <v>179.83</v>
      </c>
      <c r="KW206" s="593">
        <v>179.83</v>
      </c>
      <c r="LD206" s="593">
        <v>16.489999999999998</v>
      </c>
      <c r="LE206" s="593">
        <v>16.489999999999998</v>
      </c>
      <c r="LF206" s="593">
        <v>16.489999999999998</v>
      </c>
      <c r="LG206" s="593">
        <v>16.489999999999998</v>
      </c>
      <c r="LH206" s="593">
        <v>2.77</v>
      </c>
      <c r="LI206" s="593">
        <v>2.77</v>
      </c>
      <c r="LP206" s="593">
        <v>15.81</v>
      </c>
      <c r="LQ206" s="593">
        <v>15.81</v>
      </c>
      <c r="LR206" s="593">
        <v>15.81</v>
      </c>
      <c r="LS206" s="593">
        <v>15.81</v>
      </c>
      <c r="LT206" s="593">
        <v>13.26</v>
      </c>
      <c r="LU206" s="593">
        <v>13.26</v>
      </c>
      <c r="MB206" s="593">
        <v>15.35</v>
      </c>
      <c r="MC206" s="593">
        <v>15.51</v>
      </c>
      <c r="MD206" s="593">
        <v>12.78</v>
      </c>
      <c r="ME206" s="593">
        <v>12.78</v>
      </c>
      <c r="MF206" s="593">
        <v>12.79</v>
      </c>
      <c r="MG206" s="593">
        <v>12.79</v>
      </c>
      <c r="MH206" s="593">
        <v>13.32</v>
      </c>
      <c r="MI206" s="593">
        <v>13.32</v>
      </c>
      <c r="MJ206" s="593">
        <v>12.69</v>
      </c>
      <c r="MK206" s="593">
        <v>12.69</v>
      </c>
      <c r="ML206" s="593">
        <v>13.06</v>
      </c>
      <c r="MM206" s="593">
        <v>12.87</v>
      </c>
      <c r="MN206" s="593">
        <v>36.270000000000003</v>
      </c>
      <c r="MO206" s="593">
        <v>36.270000000000003</v>
      </c>
      <c r="MP206" s="593">
        <v>31.4</v>
      </c>
      <c r="MQ206" s="593">
        <v>31.4</v>
      </c>
      <c r="MR206" s="593">
        <v>32.56</v>
      </c>
      <c r="MS206" s="593">
        <v>32.56</v>
      </c>
      <c r="MT206" s="593">
        <v>206.73</v>
      </c>
      <c r="MU206" s="593">
        <v>206.73</v>
      </c>
      <c r="MV206" s="593">
        <v>206.73</v>
      </c>
      <c r="MW206" s="593">
        <v>206.73</v>
      </c>
      <c r="MX206" s="593">
        <v>206.73</v>
      </c>
      <c r="MY206" s="593">
        <v>206.73</v>
      </c>
      <c r="MZ206" s="593">
        <v>58.86</v>
      </c>
      <c r="NA206" s="593">
        <v>58.86</v>
      </c>
      <c r="NB206" s="593">
        <v>260.39</v>
      </c>
      <c r="NC206" s="593">
        <v>260.39</v>
      </c>
      <c r="ND206" s="593">
        <v>254.92</v>
      </c>
      <c r="NE206" s="593">
        <v>254.92</v>
      </c>
      <c r="NF206" s="604">
        <f t="shared" si="17"/>
        <v>257.65499999999997</v>
      </c>
      <c r="NG206" s="604">
        <f t="shared" si="17"/>
        <v>257.65499999999997</v>
      </c>
      <c r="NH206" s="593">
        <v>257.72000000000003</v>
      </c>
      <c r="NI206" s="593">
        <v>257.72000000000003</v>
      </c>
      <c r="NL206" s="593">
        <v>50.63</v>
      </c>
      <c r="NM206" s="593">
        <v>50.63</v>
      </c>
      <c r="NN206" s="593">
        <v>219.62</v>
      </c>
      <c r="NO206" s="593">
        <v>219.62</v>
      </c>
      <c r="NP206" s="593">
        <v>219.62</v>
      </c>
      <c r="NQ206" s="593">
        <v>220.7</v>
      </c>
      <c r="NR206" s="593">
        <v>219.28</v>
      </c>
      <c r="NS206" s="593">
        <v>219.28</v>
      </c>
      <c r="NT206" s="593">
        <v>219.76</v>
      </c>
      <c r="NU206" s="593">
        <v>219.76</v>
      </c>
      <c r="NX206" s="593">
        <v>114.4</v>
      </c>
      <c r="NY206" s="593">
        <v>114.4</v>
      </c>
      <c r="NZ206" s="593">
        <v>231.03</v>
      </c>
      <c r="OA206" s="593">
        <v>231.03</v>
      </c>
      <c r="OB206" s="593">
        <v>231.03</v>
      </c>
      <c r="OC206" s="593">
        <v>231.03</v>
      </c>
      <c r="OD206" s="593">
        <v>231.3</v>
      </c>
      <c r="OE206" s="593">
        <v>231.3</v>
      </c>
      <c r="OJ206" s="593">
        <v>80.78</v>
      </c>
      <c r="OK206" s="593">
        <v>80.78</v>
      </c>
      <c r="OL206" s="593">
        <v>181.03</v>
      </c>
      <c r="OM206" s="593">
        <v>181.03</v>
      </c>
      <c r="ON206" s="593">
        <v>181.03</v>
      </c>
      <c r="OO206" s="593">
        <v>181.03</v>
      </c>
      <c r="OP206" s="593">
        <v>205.46</v>
      </c>
      <c r="OQ206" s="593">
        <v>205.46</v>
      </c>
      <c r="OR206" s="593">
        <v>227.78</v>
      </c>
      <c r="OS206" s="593">
        <v>227.78</v>
      </c>
      <c r="OV206" s="593">
        <v>37.96</v>
      </c>
      <c r="OW206" s="593">
        <v>37.96</v>
      </c>
      <c r="OX206" s="593">
        <v>33.200000000000003</v>
      </c>
      <c r="OY206" s="593">
        <v>33.200000000000003</v>
      </c>
      <c r="OZ206" s="593">
        <v>32.590000000000003</v>
      </c>
      <c r="PA206" s="593">
        <v>32.590000000000003</v>
      </c>
      <c r="PB206" s="593">
        <v>32.04</v>
      </c>
      <c r="PC206" s="593">
        <v>32.04</v>
      </c>
      <c r="PD206" s="593">
        <v>205.23</v>
      </c>
      <c r="PE206" s="593">
        <v>205.23</v>
      </c>
      <c r="PH206" s="593">
        <v>43.26</v>
      </c>
      <c r="PI206" s="593">
        <v>43.26</v>
      </c>
      <c r="PJ206" s="593">
        <v>38.4</v>
      </c>
      <c r="PK206" s="593">
        <v>38.4</v>
      </c>
      <c r="PL206" s="593">
        <v>38.4</v>
      </c>
      <c r="PM206" s="593">
        <v>37.049999999999997</v>
      </c>
      <c r="PN206" s="593">
        <v>37.049999999999997</v>
      </c>
      <c r="PO206" s="593">
        <v>37.229999999999997</v>
      </c>
      <c r="PP206" s="593">
        <v>217.53</v>
      </c>
      <c r="PQ206" s="593">
        <v>217.53</v>
      </c>
      <c r="PT206" s="593">
        <v>30.14</v>
      </c>
      <c r="PU206" s="593">
        <v>30.14</v>
      </c>
      <c r="PV206" s="593">
        <v>24.09</v>
      </c>
      <c r="PW206" s="593">
        <v>24.09</v>
      </c>
      <c r="PX206" s="593">
        <v>24.69</v>
      </c>
      <c r="PY206" s="593">
        <v>24.69</v>
      </c>
      <c r="PZ206" s="593">
        <v>24.69</v>
      </c>
      <c r="QA206" s="593">
        <v>24.69</v>
      </c>
      <c r="QB206" s="593">
        <v>24.69</v>
      </c>
      <c r="QC206" s="593">
        <v>24.69</v>
      </c>
      <c r="QD206" s="593">
        <v>24.78</v>
      </c>
      <c r="QE206" s="593">
        <v>24.92</v>
      </c>
      <c r="QF206" s="593">
        <v>8.6999999999999993</v>
      </c>
      <c r="QG206" s="593">
        <v>8.6999999999999993</v>
      </c>
      <c r="QH206" s="593">
        <v>6.88</v>
      </c>
      <c r="QI206" s="593">
        <v>6.88</v>
      </c>
      <c r="QJ206" s="593">
        <v>7.04</v>
      </c>
      <c r="QK206" s="593">
        <v>7.04</v>
      </c>
      <c r="QL206" s="593">
        <v>7.04</v>
      </c>
      <c r="QM206" s="593">
        <v>7.04</v>
      </c>
      <c r="QN206" s="593">
        <v>7.04</v>
      </c>
      <c r="QO206" s="593">
        <v>7.04</v>
      </c>
      <c r="QP206" s="593">
        <v>7.1</v>
      </c>
      <c r="QQ206" s="593">
        <v>7.1</v>
      </c>
      <c r="QR206" s="593">
        <v>10.24</v>
      </c>
      <c r="QS206" s="593">
        <v>10.24</v>
      </c>
      <c r="QT206" s="593">
        <v>8.09</v>
      </c>
      <c r="QU206" s="593">
        <v>8.09</v>
      </c>
      <c r="QV206" s="593">
        <v>8.2799999999999994</v>
      </c>
      <c r="QW206" s="593">
        <v>8.2799999999999994</v>
      </c>
      <c r="QX206" s="593">
        <v>8.2799999999999994</v>
      </c>
      <c r="QY206" s="593">
        <v>8.2799999999999994</v>
      </c>
      <c r="QZ206" s="593">
        <v>8.2799999999999994</v>
      </c>
      <c r="RA206" s="593">
        <v>8.2799999999999994</v>
      </c>
      <c r="RB206" s="593">
        <v>8.34</v>
      </c>
      <c r="RC206" s="593">
        <v>8.34</v>
      </c>
      <c r="RD206" s="593">
        <v>16.02</v>
      </c>
      <c r="RE206" s="593">
        <v>16.02</v>
      </c>
      <c r="RF206" s="593">
        <v>12.68</v>
      </c>
      <c r="RG206" s="593">
        <v>12.68</v>
      </c>
      <c r="RH206" s="593">
        <v>12.99</v>
      </c>
      <c r="RI206" s="593">
        <v>12.99</v>
      </c>
      <c r="RJ206" s="593">
        <v>12.99</v>
      </c>
      <c r="RK206" s="593">
        <v>12.99</v>
      </c>
      <c r="RL206" s="593">
        <v>12.99</v>
      </c>
      <c r="RM206" s="593">
        <v>12.99</v>
      </c>
      <c r="RN206" s="593">
        <v>13.07</v>
      </c>
      <c r="RO206" s="593">
        <v>13.15</v>
      </c>
      <c r="RP206" s="593">
        <v>42.24</v>
      </c>
      <c r="RQ206" s="593">
        <v>42.24</v>
      </c>
      <c r="RR206" s="593">
        <v>34.049999999999997</v>
      </c>
      <c r="RS206" s="593">
        <v>34.049999999999997</v>
      </c>
      <c r="RT206" s="593">
        <v>34.92</v>
      </c>
      <c r="RU206" s="593">
        <v>34.92</v>
      </c>
      <c r="RV206" s="593">
        <v>34.92</v>
      </c>
      <c r="RW206" s="593">
        <v>34.92</v>
      </c>
      <c r="RX206" s="593">
        <v>34.92</v>
      </c>
      <c r="RY206" s="593">
        <v>34.92</v>
      </c>
      <c r="RZ206" s="593">
        <v>34.99</v>
      </c>
      <c r="SA206" s="593">
        <v>34.99</v>
      </c>
      <c r="SB206" s="593">
        <v>22.27</v>
      </c>
      <c r="SC206" s="593">
        <v>22.27</v>
      </c>
      <c r="SD206" s="593">
        <v>17.71</v>
      </c>
      <c r="SE206" s="593">
        <v>17.71</v>
      </c>
      <c r="SF206" s="593">
        <v>18.149999999999999</v>
      </c>
      <c r="SG206" s="593">
        <v>18.149999999999999</v>
      </c>
      <c r="SH206" s="593">
        <v>18.149999999999999</v>
      </c>
      <c r="SI206" s="593">
        <v>18.149999999999999</v>
      </c>
      <c r="SJ206" s="593">
        <v>18.149999999999999</v>
      </c>
      <c r="SK206" s="593">
        <v>18.149999999999999</v>
      </c>
      <c r="SL206" s="593">
        <v>18.239999999999998</v>
      </c>
      <c r="SM206" s="593">
        <v>18.239999999999998</v>
      </c>
      <c r="SN206" s="593">
        <v>18.72</v>
      </c>
      <c r="SO206" s="593">
        <v>18.72</v>
      </c>
      <c r="SZ206" s="593">
        <v>20.5</v>
      </c>
      <c r="TA206" s="593">
        <v>20.5</v>
      </c>
      <c r="TX206" s="593">
        <v>13.06</v>
      </c>
      <c r="TY206" s="600">
        <v>13.06</v>
      </c>
    </row>
    <row r="207" spans="1:545" s="593" customFormat="1" x14ac:dyDescent="0.15">
      <c r="A207" s="602">
        <v>91</v>
      </c>
      <c r="B207" s="603">
        <v>47.83</v>
      </c>
      <c r="C207" s="603">
        <v>47.83</v>
      </c>
      <c r="D207" s="603">
        <v>47.89</v>
      </c>
      <c r="E207" s="603">
        <v>47.89</v>
      </c>
      <c r="F207" s="603">
        <v>187.28</v>
      </c>
      <c r="G207" s="603">
        <v>187.28</v>
      </c>
      <c r="H207" s="603">
        <v>178.39</v>
      </c>
      <c r="I207" s="603">
        <v>178.39</v>
      </c>
      <c r="J207" s="603">
        <v>181.98</v>
      </c>
      <c r="K207" s="603">
        <v>181.98</v>
      </c>
      <c r="L207" s="603"/>
      <c r="M207" s="603"/>
      <c r="N207" s="603"/>
      <c r="O207" s="603"/>
      <c r="P207" s="603"/>
      <c r="Q207" s="603"/>
      <c r="R207" s="603"/>
      <c r="S207" s="603"/>
      <c r="T207" s="603"/>
      <c r="U207" s="603"/>
      <c r="V207" s="603"/>
      <c r="W207" s="603"/>
      <c r="X207" s="603"/>
      <c r="Y207" s="603"/>
      <c r="Z207" s="603">
        <v>9.58</v>
      </c>
      <c r="AA207" s="603"/>
      <c r="AB207" s="603"/>
      <c r="AC207" s="603"/>
      <c r="AD207" s="603"/>
      <c r="AE207" s="603"/>
      <c r="AF207" s="603"/>
      <c r="AG207" s="603"/>
      <c r="AH207" s="603"/>
      <c r="AI207" s="603"/>
      <c r="AJ207" s="603"/>
      <c r="AK207" s="603"/>
      <c r="AL207" s="603">
        <v>22.29</v>
      </c>
      <c r="AM207" s="603">
        <v>22.28</v>
      </c>
      <c r="AN207" s="603"/>
      <c r="AO207" s="603"/>
      <c r="AP207" s="603"/>
      <c r="AQ207" s="603"/>
      <c r="AR207" s="603"/>
      <c r="AS207" s="603"/>
      <c r="AT207" s="603"/>
      <c r="AU207" s="603"/>
      <c r="AV207" s="603"/>
      <c r="AW207" s="603"/>
      <c r="AX207" s="603">
        <v>25.39</v>
      </c>
      <c r="AY207" s="603">
        <v>25.39</v>
      </c>
      <c r="AZ207" s="603"/>
      <c r="BA207" s="603"/>
      <c r="BB207" s="603"/>
      <c r="BC207" s="603"/>
      <c r="BD207" s="603"/>
      <c r="BE207" s="603"/>
      <c r="BF207" s="603"/>
      <c r="BG207" s="603"/>
      <c r="BH207" s="603"/>
      <c r="BI207" s="603"/>
      <c r="BJ207" s="603">
        <v>13.68</v>
      </c>
      <c r="BK207" s="603"/>
      <c r="BL207" s="603"/>
      <c r="BM207" s="603"/>
      <c r="BN207" s="603"/>
      <c r="BO207" s="603"/>
      <c r="BP207" s="603"/>
      <c r="BQ207" s="603"/>
      <c r="BR207" s="603"/>
      <c r="BS207" s="603"/>
      <c r="BT207" s="603"/>
      <c r="BU207" s="603"/>
      <c r="BV207" s="603">
        <v>3.82</v>
      </c>
      <c r="BW207" s="603"/>
      <c r="BX207" s="603"/>
      <c r="BY207" s="603"/>
      <c r="BZ207" s="603"/>
      <c r="CA207" s="603"/>
      <c r="CB207" s="603"/>
      <c r="CC207" s="603"/>
      <c r="CD207" s="603"/>
      <c r="CE207" s="603"/>
      <c r="CF207" s="603"/>
      <c r="CG207" s="603"/>
      <c r="CH207" s="603">
        <v>12.18</v>
      </c>
      <c r="CI207" s="603">
        <v>12.18</v>
      </c>
      <c r="CJ207" s="603"/>
      <c r="CK207" s="603"/>
      <c r="CL207" s="603"/>
      <c r="CM207" s="603"/>
      <c r="CN207" s="603"/>
      <c r="CO207" s="603"/>
      <c r="CP207" s="603"/>
      <c r="CQ207" s="603"/>
      <c r="CR207" s="603"/>
      <c r="CS207" s="603"/>
      <c r="CT207" s="603"/>
      <c r="CU207" s="603"/>
      <c r="CV207" s="603"/>
      <c r="CW207" s="603"/>
      <c r="CX207" s="603"/>
      <c r="CY207" s="603"/>
      <c r="CZ207" s="603"/>
      <c r="DA207" s="603"/>
      <c r="DB207" s="603"/>
      <c r="DC207" s="603"/>
      <c r="DD207" s="603"/>
      <c r="DE207" s="603"/>
      <c r="DF207" s="603">
        <v>149.84</v>
      </c>
      <c r="DG207" s="603">
        <v>149.84</v>
      </c>
      <c r="DH207" s="603">
        <v>149.27000000000001</v>
      </c>
      <c r="DI207" s="603">
        <v>149.85</v>
      </c>
      <c r="DJ207" s="603">
        <v>281.89</v>
      </c>
      <c r="DK207" s="603">
        <v>281.68</v>
      </c>
      <c r="DL207" s="603">
        <v>271.89999999999998</v>
      </c>
      <c r="DM207" s="603">
        <v>271.89999999999998</v>
      </c>
      <c r="DN207" s="603">
        <v>281.68</v>
      </c>
      <c r="DO207" s="603">
        <v>281.68</v>
      </c>
      <c r="DP207" s="603">
        <v>271.89999999999998</v>
      </c>
      <c r="DQ207" s="603">
        <v>281.68</v>
      </c>
      <c r="DR207" s="603">
        <v>281.68</v>
      </c>
      <c r="DS207" s="603">
        <v>281.68</v>
      </c>
      <c r="DT207" s="603">
        <v>271.89999999999998</v>
      </c>
      <c r="DU207" s="603">
        <v>271.89999999999998</v>
      </c>
      <c r="DV207" s="603">
        <v>293</v>
      </c>
      <c r="DW207" s="603">
        <v>284.56</v>
      </c>
      <c r="DX207" s="603">
        <v>293</v>
      </c>
      <c r="DY207" s="603">
        <v>293</v>
      </c>
      <c r="DZ207" s="603">
        <v>284.56</v>
      </c>
      <c r="EA207" s="603">
        <v>284.56</v>
      </c>
      <c r="EB207" s="603">
        <v>284.86</v>
      </c>
      <c r="EC207" s="603">
        <v>284.86</v>
      </c>
      <c r="ED207" s="603">
        <v>79.17</v>
      </c>
      <c r="EE207" s="603">
        <v>76.3</v>
      </c>
      <c r="EF207" s="603">
        <v>76.3</v>
      </c>
      <c r="EG207" s="603">
        <v>76.22</v>
      </c>
      <c r="EH207" s="603">
        <v>76.45</v>
      </c>
      <c r="EI207" s="603">
        <v>76.45</v>
      </c>
      <c r="EJ207" s="603">
        <v>231.38</v>
      </c>
      <c r="EK207" s="603">
        <v>231.38</v>
      </c>
      <c r="EL207" s="603">
        <v>231.38</v>
      </c>
      <c r="EM207" s="603">
        <v>236.42</v>
      </c>
      <c r="EN207" s="603">
        <v>231.54</v>
      </c>
      <c r="EO207" s="603">
        <v>231.54</v>
      </c>
      <c r="EP207" s="603">
        <v>231.66</v>
      </c>
      <c r="EQ207" s="603">
        <v>231.66</v>
      </c>
      <c r="ER207" s="603">
        <v>68.459999999999994</v>
      </c>
      <c r="ES207" s="603">
        <v>68.63</v>
      </c>
      <c r="ET207" s="603">
        <v>68.39</v>
      </c>
      <c r="EU207" s="603">
        <v>68.39</v>
      </c>
      <c r="EV207" s="603">
        <v>68.39</v>
      </c>
      <c r="EW207" s="603">
        <v>68.39</v>
      </c>
      <c r="EX207" s="603">
        <v>68.39</v>
      </c>
      <c r="EY207" s="603">
        <v>62.85</v>
      </c>
      <c r="EZ207" s="603">
        <v>194.87</v>
      </c>
      <c r="FA207" s="603">
        <v>194.87</v>
      </c>
      <c r="FB207" s="603">
        <v>194.87</v>
      </c>
      <c r="FC207" s="603">
        <v>194.87</v>
      </c>
      <c r="FD207" s="603">
        <v>38.229999999999997</v>
      </c>
      <c r="FE207" s="603">
        <v>38.229999999999997</v>
      </c>
      <c r="FF207" s="603">
        <v>38.229999999999997</v>
      </c>
      <c r="FG207" s="603">
        <v>38.229999999999997</v>
      </c>
      <c r="FH207" s="603">
        <v>38.229999999999997</v>
      </c>
      <c r="FI207" s="603">
        <v>38.229999999999997</v>
      </c>
      <c r="FJ207" s="603">
        <v>34.29</v>
      </c>
      <c r="FK207" s="603">
        <v>34.29</v>
      </c>
      <c r="FL207" s="593">
        <v>34.29</v>
      </c>
      <c r="FM207" s="593">
        <v>34.29</v>
      </c>
      <c r="FN207" s="593">
        <v>34.630000000000003</v>
      </c>
      <c r="FO207" s="593">
        <v>34.630000000000003</v>
      </c>
      <c r="FP207" s="593">
        <v>47.93</v>
      </c>
      <c r="FQ207" s="593">
        <v>47.93</v>
      </c>
      <c r="FR207" s="593">
        <v>47.93</v>
      </c>
      <c r="FS207" s="593">
        <v>47.93</v>
      </c>
      <c r="FT207" s="593">
        <v>201.04</v>
      </c>
      <c r="FU207" s="593">
        <v>201.04</v>
      </c>
      <c r="FV207" s="593">
        <v>201.04</v>
      </c>
      <c r="FW207" s="593">
        <v>201.04</v>
      </c>
      <c r="FX207" s="593">
        <v>201.04</v>
      </c>
      <c r="FY207" s="593">
        <v>201.04</v>
      </c>
      <c r="FZ207" s="593">
        <v>201.04</v>
      </c>
      <c r="GA207" s="593">
        <v>201.04</v>
      </c>
      <c r="GB207" s="593">
        <v>101.18</v>
      </c>
      <c r="GC207" s="593">
        <v>101.18</v>
      </c>
      <c r="GD207" s="593">
        <v>25.85</v>
      </c>
      <c r="GE207" s="593">
        <v>25.98</v>
      </c>
      <c r="GF207" s="593">
        <v>28.46</v>
      </c>
      <c r="GG207" s="593">
        <v>28.46</v>
      </c>
      <c r="GH207" s="593">
        <v>25.9</v>
      </c>
      <c r="GI207" s="593">
        <v>25.9</v>
      </c>
      <c r="GJ207" s="593">
        <v>25.68</v>
      </c>
      <c r="GK207" s="593">
        <v>25.68</v>
      </c>
      <c r="GL207" s="593">
        <v>25.68</v>
      </c>
      <c r="GM207" s="593">
        <v>25.68</v>
      </c>
      <c r="GN207" s="593">
        <v>9.8000000000000007</v>
      </c>
      <c r="GO207" s="593">
        <v>9.8000000000000007</v>
      </c>
      <c r="GP207" s="593">
        <v>8.68</v>
      </c>
      <c r="GQ207" s="593">
        <v>8.44</v>
      </c>
      <c r="GZ207" s="593">
        <v>57.86</v>
      </c>
      <c r="HA207" s="593">
        <v>57.86</v>
      </c>
      <c r="HB207" s="593">
        <v>182.63</v>
      </c>
      <c r="HC207" s="593">
        <v>182.63</v>
      </c>
      <c r="HD207" s="593">
        <v>182.63</v>
      </c>
      <c r="HE207" s="593">
        <v>182.63</v>
      </c>
      <c r="HF207" s="593">
        <v>238.04</v>
      </c>
      <c r="HG207" s="593">
        <v>238.04</v>
      </c>
      <c r="HH207" s="593">
        <v>238.04</v>
      </c>
      <c r="HI207" s="593">
        <v>238.04</v>
      </c>
      <c r="HJ207" s="593">
        <v>238.04</v>
      </c>
      <c r="HK207" s="593">
        <v>238.04</v>
      </c>
      <c r="HL207" s="593">
        <v>297.14999999999998</v>
      </c>
      <c r="HM207" s="593">
        <v>297.14999999999998</v>
      </c>
      <c r="HN207" s="593">
        <v>265.05</v>
      </c>
      <c r="HO207" s="593">
        <v>265.05</v>
      </c>
      <c r="HP207" s="593">
        <v>265.05</v>
      </c>
      <c r="HQ207" s="593">
        <v>265.05</v>
      </c>
      <c r="HR207" s="593">
        <v>269.3</v>
      </c>
      <c r="HS207" s="593">
        <v>269.3</v>
      </c>
      <c r="HT207" s="593">
        <v>269.3</v>
      </c>
      <c r="HU207" s="593">
        <v>269.3</v>
      </c>
      <c r="HX207" s="593">
        <v>52.52</v>
      </c>
      <c r="HY207" s="593">
        <v>52.52</v>
      </c>
      <c r="HZ207" s="593">
        <v>174.95</v>
      </c>
      <c r="IA207" s="593">
        <v>174.95</v>
      </c>
      <c r="IB207" s="593">
        <v>177.64</v>
      </c>
      <c r="IC207" s="593">
        <v>177.64</v>
      </c>
      <c r="ID207" s="593">
        <v>234.81</v>
      </c>
      <c r="IE207" s="593">
        <v>234.81</v>
      </c>
      <c r="IJ207" s="593">
        <v>130.32</v>
      </c>
      <c r="IK207" s="593">
        <v>130.32</v>
      </c>
      <c r="IL207" s="593">
        <v>262.17</v>
      </c>
      <c r="IM207" s="593">
        <v>262.17</v>
      </c>
      <c r="IN207" s="593">
        <v>340.36</v>
      </c>
      <c r="IO207" s="593">
        <v>340.36</v>
      </c>
      <c r="IP207" s="593">
        <v>340.36</v>
      </c>
      <c r="IQ207" s="593">
        <v>340.36</v>
      </c>
      <c r="IV207" s="593">
        <v>130.32</v>
      </c>
      <c r="IW207" s="593">
        <v>130.32</v>
      </c>
      <c r="IX207" s="593">
        <v>262.17</v>
      </c>
      <c r="IY207" s="593">
        <v>262.17</v>
      </c>
      <c r="IZ207" s="593">
        <v>340.36</v>
      </c>
      <c r="JA207" s="593">
        <v>340.36</v>
      </c>
      <c r="JB207" s="593">
        <v>340.36</v>
      </c>
      <c r="JC207" s="593">
        <v>340.36</v>
      </c>
      <c r="JH207" s="593">
        <v>122.1</v>
      </c>
      <c r="JI207" s="593">
        <v>122.1</v>
      </c>
      <c r="JJ207" s="593">
        <v>253.92</v>
      </c>
      <c r="JK207" s="593">
        <v>253.92</v>
      </c>
      <c r="JL207" s="593">
        <v>253.92</v>
      </c>
      <c r="JM207" s="593">
        <v>253.92</v>
      </c>
      <c r="JN207" s="593">
        <v>329.94</v>
      </c>
      <c r="JO207" s="593">
        <v>329.94</v>
      </c>
      <c r="JP207" s="593">
        <v>329.94</v>
      </c>
      <c r="JQ207" s="593">
        <v>329.94</v>
      </c>
      <c r="JT207" s="593">
        <v>32.24</v>
      </c>
      <c r="JU207" s="593">
        <v>32.24</v>
      </c>
      <c r="JV207" s="593">
        <v>32.24</v>
      </c>
      <c r="JW207" s="593">
        <v>32.24</v>
      </c>
      <c r="JX207" s="593">
        <v>32.24</v>
      </c>
      <c r="JY207" s="593">
        <v>32.24</v>
      </c>
      <c r="KF207" s="593">
        <v>14.36</v>
      </c>
      <c r="KG207" s="593">
        <v>14.36</v>
      </c>
      <c r="KH207" s="593">
        <v>13.94</v>
      </c>
      <c r="KI207" s="593">
        <v>13.94</v>
      </c>
      <c r="KJ207" s="593">
        <v>13.94</v>
      </c>
      <c r="KK207" s="593">
        <v>13.94</v>
      </c>
      <c r="KR207" s="593">
        <v>33.46</v>
      </c>
      <c r="KS207" s="593">
        <v>33.46</v>
      </c>
      <c r="KT207" s="593">
        <v>33.46</v>
      </c>
      <c r="KU207" s="593">
        <v>33.46</v>
      </c>
      <c r="KV207" s="593">
        <v>180.51</v>
      </c>
      <c r="KW207" s="593">
        <v>180.51</v>
      </c>
      <c r="LD207" s="593">
        <v>16.54</v>
      </c>
      <c r="LE207" s="593">
        <v>16.54</v>
      </c>
      <c r="LF207" s="593">
        <v>16.54</v>
      </c>
      <c r="LG207" s="593">
        <v>16.54</v>
      </c>
      <c r="LH207" s="593">
        <v>2.78</v>
      </c>
      <c r="LI207" s="593">
        <v>2.78</v>
      </c>
      <c r="LP207" s="593">
        <v>15.84</v>
      </c>
      <c r="LQ207" s="593">
        <v>15.84</v>
      </c>
      <c r="LR207" s="593">
        <v>15.84</v>
      </c>
      <c r="LS207" s="593">
        <v>15.84</v>
      </c>
      <c r="LT207" s="593">
        <v>13.31</v>
      </c>
      <c r="LU207" s="593">
        <v>13.31</v>
      </c>
      <c r="MB207" s="593">
        <v>15.38</v>
      </c>
      <c r="MC207" s="593">
        <v>15.54</v>
      </c>
      <c r="MD207" s="593">
        <v>12.83</v>
      </c>
      <c r="ME207" s="593">
        <v>12.83</v>
      </c>
      <c r="MF207" s="593">
        <v>12.84</v>
      </c>
      <c r="MG207" s="593">
        <v>12.84</v>
      </c>
      <c r="MH207" s="593">
        <v>13.37</v>
      </c>
      <c r="MI207" s="593">
        <v>13.37</v>
      </c>
      <c r="MJ207" s="593">
        <v>12.73</v>
      </c>
      <c r="MK207" s="593">
        <v>12.73</v>
      </c>
      <c r="ML207" s="593">
        <v>13.11</v>
      </c>
      <c r="MM207" s="593">
        <v>12.91</v>
      </c>
      <c r="MN207" s="593">
        <v>36.36</v>
      </c>
      <c r="MO207" s="593">
        <v>36.36</v>
      </c>
      <c r="MP207" s="593">
        <v>31.51</v>
      </c>
      <c r="MQ207" s="593">
        <v>31.51</v>
      </c>
      <c r="MR207" s="593">
        <v>32.67</v>
      </c>
      <c r="MS207" s="593">
        <v>32.67</v>
      </c>
      <c r="MT207" s="593">
        <v>207.42</v>
      </c>
      <c r="MU207" s="593">
        <v>207.42</v>
      </c>
      <c r="MV207" s="593">
        <v>207.42</v>
      </c>
      <c r="MW207" s="593">
        <v>207.42</v>
      </c>
      <c r="MX207" s="593">
        <v>207.42</v>
      </c>
      <c r="MY207" s="593">
        <v>207.42</v>
      </c>
      <c r="MZ207" s="593">
        <v>58.99</v>
      </c>
      <c r="NA207" s="593">
        <v>58.99</v>
      </c>
      <c r="NB207" s="593">
        <v>261.24</v>
      </c>
      <c r="NC207" s="593">
        <v>261.24</v>
      </c>
      <c r="ND207" s="593">
        <v>255.76</v>
      </c>
      <c r="NE207" s="593">
        <v>255.76</v>
      </c>
      <c r="NF207" s="604">
        <f t="shared" si="17"/>
        <v>258.5</v>
      </c>
      <c r="NG207" s="604">
        <f t="shared" si="17"/>
        <v>258.5</v>
      </c>
      <c r="NH207" s="593">
        <v>258.52999999999997</v>
      </c>
      <c r="NI207" s="593">
        <v>258.52999999999997</v>
      </c>
      <c r="NL207" s="593">
        <v>50.75</v>
      </c>
      <c r="NM207" s="593">
        <v>50.75</v>
      </c>
      <c r="NN207" s="593">
        <v>220.34</v>
      </c>
      <c r="NO207" s="593">
        <v>220.34</v>
      </c>
      <c r="NP207" s="593">
        <v>220.34</v>
      </c>
      <c r="NQ207" s="593">
        <v>221.4</v>
      </c>
      <c r="NR207" s="593">
        <v>220.01</v>
      </c>
      <c r="NS207" s="593">
        <v>220.01</v>
      </c>
      <c r="NT207" s="593">
        <v>220.48</v>
      </c>
      <c r="NU207" s="593">
        <v>220.48</v>
      </c>
      <c r="NX207" s="593">
        <v>114.66</v>
      </c>
      <c r="NY207" s="593">
        <v>114.66</v>
      </c>
      <c r="NZ207" s="593">
        <v>231.66</v>
      </c>
      <c r="OA207" s="593">
        <v>231.66</v>
      </c>
      <c r="OB207" s="593">
        <v>231.66</v>
      </c>
      <c r="OC207" s="593">
        <v>231.66</v>
      </c>
      <c r="OD207" s="593">
        <v>231.92</v>
      </c>
      <c r="OE207" s="593">
        <v>231.92</v>
      </c>
      <c r="OJ207" s="593">
        <v>80.97</v>
      </c>
      <c r="OK207" s="593">
        <v>80.97</v>
      </c>
      <c r="OL207" s="593">
        <v>181.41</v>
      </c>
      <c r="OM207" s="593">
        <v>181.41</v>
      </c>
      <c r="ON207" s="593">
        <v>181.41</v>
      </c>
      <c r="OO207" s="593">
        <v>181.41</v>
      </c>
      <c r="OP207" s="593">
        <v>206.33</v>
      </c>
      <c r="OQ207" s="593">
        <v>206.33</v>
      </c>
      <c r="OR207" s="593">
        <v>228.49</v>
      </c>
      <c r="OS207" s="593">
        <v>228.49</v>
      </c>
      <c r="OV207" s="593">
        <v>38.04</v>
      </c>
      <c r="OW207" s="593">
        <v>38.04</v>
      </c>
      <c r="OX207" s="593">
        <v>33.32</v>
      </c>
      <c r="OY207" s="593">
        <v>33.32</v>
      </c>
      <c r="OZ207" s="593">
        <v>32.700000000000003</v>
      </c>
      <c r="PA207" s="593">
        <v>32.700000000000003</v>
      </c>
      <c r="PB207" s="593">
        <v>32.15</v>
      </c>
      <c r="PC207" s="593">
        <v>32.15</v>
      </c>
      <c r="PD207" s="593">
        <v>205.92</v>
      </c>
      <c r="PE207" s="593">
        <v>205.92</v>
      </c>
      <c r="PH207" s="593">
        <v>43.36</v>
      </c>
      <c r="PI207" s="593">
        <v>43.36</v>
      </c>
      <c r="PJ207" s="593">
        <v>38.53</v>
      </c>
      <c r="PK207" s="593">
        <v>38.53</v>
      </c>
      <c r="PL207" s="593">
        <v>38.53</v>
      </c>
      <c r="PM207" s="593">
        <v>37.17</v>
      </c>
      <c r="PN207" s="593">
        <v>37.17</v>
      </c>
      <c r="PO207" s="593">
        <v>37.36</v>
      </c>
      <c r="PP207" s="593">
        <v>218.24</v>
      </c>
      <c r="PQ207" s="593">
        <v>218.24</v>
      </c>
      <c r="PT207" s="593">
        <v>30.21</v>
      </c>
      <c r="PU207" s="593">
        <v>30.21</v>
      </c>
      <c r="PV207" s="593">
        <v>24.19</v>
      </c>
      <c r="PW207" s="593">
        <v>24.19</v>
      </c>
      <c r="PX207" s="593">
        <v>24.78</v>
      </c>
      <c r="PY207" s="593">
        <v>24.78</v>
      </c>
      <c r="PZ207" s="593">
        <v>24.78</v>
      </c>
      <c r="QA207" s="593">
        <v>24.78</v>
      </c>
      <c r="QB207" s="593">
        <v>24.78</v>
      </c>
      <c r="QC207" s="593">
        <v>24.78</v>
      </c>
      <c r="QD207" s="593">
        <v>24.88</v>
      </c>
      <c r="QE207" s="593">
        <v>25.01</v>
      </c>
      <c r="QF207" s="593">
        <v>8.7200000000000006</v>
      </c>
      <c r="QG207" s="593">
        <v>8.7200000000000006</v>
      </c>
      <c r="QH207" s="593">
        <v>6.91</v>
      </c>
      <c r="QI207" s="593">
        <v>6.91</v>
      </c>
      <c r="QJ207" s="593">
        <v>7.07</v>
      </c>
      <c r="QK207" s="593">
        <v>7.07</v>
      </c>
      <c r="QL207" s="593">
        <v>7.07</v>
      </c>
      <c r="QM207" s="593">
        <v>7.07</v>
      </c>
      <c r="QN207" s="593">
        <v>7.07</v>
      </c>
      <c r="QO207" s="593">
        <v>7.07</v>
      </c>
      <c r="QP207" s="593">
        <v>7.12</v>
      </c>
      <c r="QQ207" s="593">
        <v>7.12</v>
      </c>
      <c r="QR207" s="593">
        <v>10.26</v>
      </c>
      <c r="QS207" s="593">
        <v>10.26</v>
      </c>
      <c r="QT207" s="593">
        <v>8.1300000000000008</v>
      </c>
      <c r="QU207" s="593">
        <v>8.1300000000000008</v>
      </c>
      <c r="QV207" s="593">
        <v>8.32</v>
      </c>
      <c r="QW207" s="593">
        <v>8.32</v>
      </c>
      <c r="QX207" s="593">
        <v>8.32</v>
      </c>
      <c r="QY207" s="593">
        <v>8.32</v>
      </c>
      <c r="QZ207" s="593">
        <v>8.32</v>
      </c>
      <c r="RA207" s="593">
        <v>8.32</v>
      </c>
      <c r="RB207" s="593">
        <v>8.3800000000000008</v>
      </c>
      <c r="RC207" s="593">
        <v>8.3800000000000008</v>
      </c>
      <c r="RD207" s="593">
        <v>16.059999999999999</v>
      </c>
      <c r="RE207" s="593">
        <v>16.059999999999999</v>
      </c>
      <c r="RF207" s="593">
        <v>12.73</v>
      </c>
      <c r="RG207" s="593">
        <v>12.73</v>
      </c>
      <c r="RH207" s="593">
        <v>13.04</v>
      </c>
      <c r="RI207" s="593">
        <v>13.04</v>
      </c>
      <c r="RJ207" s="593">
        <v>13.04</v>
      </c>
      <c r="RK207" s="593">
        <v>13.04</v>
      </c>
      <c r="RL207" s="593">
        <v>13.04</v>
      </c>
      <c r="RM207" s="593">
        <v>13.04</v>
      </c>
      <c r="RN207" s="593">
        <v>13.12</v>
      </c>
      <c r="RO207" s="593">
        <v>13.2</v>
      </c>
      <c r="RP207" s="593">
        <v>42.34</v>
      </c>
      <c r="RQ207" s="593">
        <v>42.34</v>
      </c>
      <c r="RR207" s="593">
        <v>34.19</v>
      </c>
      <c r="RS207" s="593">
        <v>34.19</v>
      </c>
      <c r="RT207" s="593">
        <v>35.049999999999997</v>
      </c>
      <c r="RU207" s="593">
        <v>35.049999999999997</v>
      </c>
      <c r="RV207" s="593">
        <v>35.049999999999997</v>
      </c>
      <c r="RW207" s="593">
        <v>35.049999999999997</v>
      </c>
      <c r="RX207" s="593">
        <v>35.049999999999997</v>
      </c>
      <c r="RY207" s="593">
        <v>35.049999999999997</v>
      </c>
      <c r="RZ207" s="593">
        <v>35.119999999999997</v>
      </c>
      <c r="SA207" s="593">
        <v>35.119999999999997</v>
      </c>
      <c r="SB207" s="593">
        <v>22.33</v>
      </c>
      <c r="SC207" s="593">
        <v>22.33</v>
      </c>
      <c r="SD207" s="593">
        <v>17.78</v>
      </c>
      <c r="SE207" s="593">
        <v>17.78</v>
      </c>
      <c r="SF207" s="593">
        <v>18.22</v>
      </c>
      <c r="SG207" s="593">
        <v>18.22</v>
      </c>
      <c r="SH207" s="593">
        <v>18.22</v>
      </c>
      <c r="SI207" s="593">
        <v>18.22</v>
      </c>
      <c r="SJ207" s="593">
        <v>18.22</v>
      </c>
      <c r="SK207" s="593">
        <v>18.22</v>
      </c>
      <c r="SL207" s="593">
        <v>18.309999999999999</v>
      </c>
      <c r="SM207" s="593">
        <v>18.309999999999999</v>
      </c>
      <c r="SN207" s="593">
        <v>18.760000000000002</v>
      </c>
      <c r="SO207" s="593">
        <v>18.760000000000002</v>
      </c>
      <c r="SZ207" s="593">
        <v>20.55</v>
      </c>
      <c r="TA207" s="593">
        <v>20.55</v>
      </c>
      <c r="TX207" s="593">
        <v>13.09</v>
      </c>
      <c r="TY207" s="600">
        <v>13.09</v>
      </c>
    </row>
    <row r="208" spans="1:545" s="593" customFormat="1" x14ac:dyDescent="0.15">
      <c r="A208" s="602">
        <v>92</v>
      </c>
      <c r="B208" s="603">
        <v>47.93</v>
      </c>
      <c r="C208" s="603">
        <v>47.93</v>
      </c>
      <c r="D208" s="603">
        <v>47.99</v>
      </c>
      <c r="E208" s="603">
        <v>47.99</v>
      </c>
      <c r="F208" s="603">
        <v>187.8</v>
      </c>
      <c r="G208" s="603">
        <v>187.8</v>
      </c>
      <c r="H208" s="603">
        <v>178.93</v>
      </c>
      <c r="I208" s="603">
        <v>178.93</v>
      </c>
      <c r="J208" s="603">
        <v>182.46</v>
      </c>
      <c r="K208" s="603">
        <v>182.46</v>
      </c>
      <c r="L208" s="603"/>
      <c r="M208" s="603"/>
      <c r="N208" s="603"/>
      <c r="O208" s="603"/>
      <c r="P208" s="603"/>
      <c r="Q208" s="603"/>
      <c r="R208" s="603"/>
      <c r="S208" s="603"/>
      <c r="T208" s="603"/>
      <c r="U208" s="603"/>
      <c r="V208" s="603"/>
      <c r="W208" s="603"/>
      <c r="X208" s="603"/>
      <c r="Y208" s="603"/>
      <c r="Z208" s="603">
        <v>9.6</v>
      </c>
      <c r="AA208" s="603"/>
      <c r="AB208" s="603"/>
      <c r="AC208" s="603"/>
      <c r="AD208" s="603"/>
      <c r="AE208" s="603"/>
      <c r="AF208" s="603"/>
      <c r="AG208" s="603"/>
      <c r="AH208" s="603"/>
      <c r="AI208" s="603"/>
      <c r="AJ208" s="603"/>
      <c r="AK208" s="603"/>
      <c r="AL208" s="603">
        <v>22.34</v>
      </c>
      <c r="AM208" s="603">
        <v>22.33</v>
      </c>
      <c r="AN208" s="603"/>
      <c r="AO208" s="603"/>
      <c r="AP208" s="603"/>
      <c r="AQ208" s="603"/>
      <c r="AR208" s="603"/>
      <c r="AS208" s="603"/>
      <c r="AT208" s="603"/>
      <c r="AU208" s="603"/>
      <c r="AV208" s="603"/>
      <c r="AW208" s="603"/>
      <c r="AX208" s="603">
        <v>25.45</v>
      </c>
      <c r="AY208" s="603">
        <v>25.45</v>
      </c>
      <c r="AZ208" s="603"/>
      <c r="BA208" s="603"/>
      <c r="BB208" s="603"/>
      <c r="BC208" s="603"/>
      <c r="BD208" s="603"/>
      <c r="BE208" s="603"/>
      <c r="BF208" s="603"/>
      <c r="BG208" s="603"/>
      <c r="BH208" s="603"/>
      <c r="BI208" s="603"/>
      <c r="BJ208" s="603">
        <v>13.71</v>
      </c>
      <c r="BK208" s="603"/>
      <c r="BL208" s="603"/>
      <c r="BM208" s="603"/>
      <c r="BN208" s="603"/>
      <c r="BO208" s="603"/>
      <c r="BP208" s="603"/>
      <c r="BQ208" s="603"/>
      <c r="BR208" s="603"/>
      <c r="BS208" s="603"/>
      <c r="BT208" s="603"/>
      <c r="BU208" s="603"/>
      <c r="BV208" s="603">
        <v>3.83</v>
      </c>
      <c r="BW208" s="603"/>
      <c r="BX208" s="603"/>
      <c r="BY208" s="603"/>
      <c r="BZ208" s="603"/>
      <c r="CA208" s="603"/>
      <c r="CB208" s="603"/>
      <c r="CC208" s="603"/>
      <c r="CD208" s="603"/>
      <c r="CE208" s="603"/>
      <c r="CF208" s="603"/>
      <c r="CG208" s="603"/>
      <c r="CH208" s="603">
        <v>12.21</v>
      </c>
      <c r="CI208" s="603">
        <v>12.21</v>
      </c>
      <c r="CJ208" s="603"/>
      <c r="CK208" s="603"/>
      <c r="CL208" s="603"/>
      <c r="CM208" s="603"/>
      <c r="CN208" s="603"/>
      <c r="CO208" s="603"/>
      <c r="CP208" s="603"/>
      <c r="CQ208" s="603"/>
      <c r="CR208" s="603"/>
      <c r="CS208" s="603"/>
      <c r="CT208" s="603"/>
      <c r="CU208" s="603"/>
      <c r="CV208" s="603"/>
      <c r="CW208" s="603"/>
      <c r="CX208" s="603"/>
      <c r="CY208" s="603"/>
      <c r="CZ208" s="603"/>
      <c r="DA208" s="603"/>
      <c r="DB208" s="603"/>
      <c r="DC208" s="603"/>
      <c r="DD208" s="603"/>
      <c r="DE208" s="603"/>
      <c r="DF208" s="603">
        <v>150.18</v>
      </c>
      <c r="DG208" s="603">
        <v>150.18</v>
      </c>
      <c r="DH208" s="603">
        <v>149.6</v>
      </c>
      <c r="DI208" s="603">
        <v>150.19</v>
      </c>
      <c r="DJ208" s="603">
        <v>282.8</v>
      </c>
      <c r="DK208" s="603">
        <v>282.58</v>
      </c>
      <c r="DL208" s="603">
        <v>272.77</v>
      </c>
      <c r="DM208" s="603">
        <v>272.77</v>
      </c>
      <c r="DN208" s="603">
        <v>282.58</v>
      </c>
      <c r="DO208" s="603">
        <v>282.58</v>
      </c>
      <c r="DP208" s="603">
        <v>272.77</v>
      </c>
      <c r="DQ208" s="603">
        <v>282.58</v>
      </c>
      <c r="DR208" s="603">
        <v>282.58</v>
      </c>
      <c r="DS208" s="603">
        <v>282.58</v>
      </c>
      <c r="DT208" s="603">
        <v>272.77</v>
      </c>
      <c r="DU208" s="603">
        <v>272.77</v>
      </c>
      <c r="DV208" s="603">
        <v>293.81</v>
      </c>
      <c r="DW208" s="603">
        <v>285.33999999999997</v>
      </c>
      <c r="DX208" s="603">
        <v>293.81</v>
      </c>
      <c r="DY208" s="603">
        <v>293.81</v>
      </c>
      <c r="DZ208" s="603">
        <v>285.33999999999997</v>
      </c>
      <c r="EA208" s="603">
        <v>285.33999999999997</v>
      </c>
      <c r="EB208" s="603">
        <v>285.64</v>
      </c>
      <c r="EC208" s="603">
        <v>285.64</v>
      </c>
      <c r="ED208" s="603">
        <v>79.349999999999994</v>
      </c>
      <c r="EE208" s="603">
        <v>76.47</v>
      </c>
      <c r="EF208" s="603">
        <v>76.47</v>
      </c>
      <c r="EG208" s="603">
        <v>76.400000000000006</v>
      </c>
      <c r="EH208" s="603">
        <v>76.61</v>
      </c>
      <c r="EI208" s="603">
        <v>76.61</v>
      </c>
      <c r="EJ208" s="603">
        <v>232.04</v>
      </c>
      <c r="EK208" s="603">
        <v>232.04</v>
      </c>
      <c r="EL208" s="603">
        <v>232.04</v>
      </c>
      <c r="EM208" s="603">
        <v>237.08</v>
      </c>
      <c r="EN208" s="603">
        <v>232.2</v>
      </c>
      <c r="EO208" s="603">
        <v>232.2</v>
      </c>
      <c r="EP208" s="603">
        <v>232.32</v>
      </c>
      <c r="EQ208" s="603">
        <v>232.32</v>
      </c>
      <c r="ER208" s="603">
        <v>68.61</v>
      </c>
      <c r="ES208" s="603">
        <v>68.78</v>
      </c>
      <c r="ET208" s="603">
        <v>68.540000000000006</v>
      </c>
      <c r="EU208" s="603">
        <v>68.540000000000006</v>
      </c>
      <c r="EV208" s="603">
        <v>68.540000000000006</v>
      </c>
      <c r="EW208" s="603">
        <v>68.540000000000006</v>
      </c>
      <c r="EX208" s="603">
        <v>68.540000000000006</v>
      </c>
      <c r="EY208" s="603">
        <v>63.05</v>
      </c>
      <c r="EZ208" s="603">
        <v>195.47</v>
      </c>
      <c r="FA208" s="603">
        <v>195.47</v>
      </c>
      <c r="FB208" s="603">
        <v>195.47</v>
      </c>
      <c r="FC208" s="603">
        <v>195.47</v>
      </c>
      <c r="FD208" s="603">
        <v>38.31</v>
      </c>
      <c r="FE208" s="603">
        <v>38.31</v>
      </c>
      <c r="FF208" s="603">
        <v>38.31</v>
      </c>
      <c r="FG208" s="603">
        <v>38.31</v>
      </c>
      <c r="FH208" s="603">
        <v>38.31</v>
      </c>
      <c r="FI208" s="603">
        <v>38.31</v>
      </c>
      <c r="FJ208" s="603">
        <v>34.4</v>
      </c>
      <c r="FK208" s="603">
        <v>34.4</v>
      </c>
      <c r="FL208" s="593">
        <v>34.409999999999997</v>
      </c>
      <c r="FM208" s="593">
        <v>34.409999999999997</v>
      </c>
      <c r="FN208" s="593">
        <v>34.74</v>
      </c>
      <c r="FO208" s="593">
        <v>34.74</v>
      </c>
      <c r="FP208" s="593">
        <v>48.04</v>
      </c>
      <c r="FQ208" s="593">
        <v>48.04</v>
      </c>
      <c r="FR208" s="593">
        <v>48.04</v>
      </c>
      <c r="FS208" s="593">
        <v>48.04</v>
      </c>
      <c r="FT208" s="593">
        <v>201.63</v>
      </c>
      <c r="FU208" s="593">
        <v>201.63</v>
      </c>
      <c r="FV208" s="593">
        <v>201.63</v>
      </c>
      <c r="FW208" s="593">
        <v>201.63</v>
      </c>
      <c r="FX208" s="593">
        <v>201.63</v>
      </c>
      <c r="FY208" s="593">
        <v>201.63</v>
      </c>
      <c r="FZ208" s="593">
        <v>201.63</v>
      </c>
      <c r="GA208" s="593">
        <v>201.63</v>
      </c>
      <c r="GB208" s="593">
        <v>101.48</v>
      </c>
      <c r="GC208" s="593">
        <v>101.48</v>
      </c>
      <c r="GD208" s="593">
        <v>25.94</v>
      </c>
      <c r="GE208" s="593">
        <v>26.07</v>
      </c>
      <c r="GF208" s="593">
        <v>28.53</v>
      </c>
      <c r="GG208" s="593">
        <v>28.53</v>
      </c>
      <c r="GH208" s="593">
        <v>25.99</v>
      </c>
      <c r="GI208" s="593">
        <v>25.99</v>
      </c>
      <c r="GJ208" s="593">
        <v>25.77</v>
      </c>
      <c r="GK208" s="593">
        <v>25.77</v>
      </c>
      <c r="GL208" s="593">
        <v>25.77</v>
      </c>
      <c r="GM208" s="593">
        <v>25.77</v>
      </c>
      <c r="GN208" s="593">
        <v>9.82</v>
      </c>
      <c r="GO208" s="593">
        <v>9.82</v>
      </c>
      <c r="GP208" s="593">
        <v>8.7100000000000009</v>
      </c>
      <c r="GQ208" s="593">
        <v>8.4700000000000006</v>
      </c>
      <c r="GZ208" s="593">
        <v>57.99</v>
      </c>
      <c r="HA208" s="593">
        <v>57.99</v>
      </c>
      <c r="HB208" s="593">
        <v>183.1</v>
      </c>
      <c r="HC208" s="593">
        <v>183.1</v>
      </c>
      <c r="HD208" s="593">
        <v>183.1</v>
      </c>
      <c r="HE208" s="593">
        <v>183.1</v>
      </c>
      <c r="HF208" s="593">
        <v>238.78</v>
      </c>
      <c r="HG208" s="593">
        <v>238.78</v>
      </c>
      <c r="HH208" s="593">
        <v>238.78</v>
      </c>
      <c r="HI208" s="593">
        <v>238.78</v>
      </c>
      <c r="HJ208" s="593">
        <v>238.78</v>
      </c>
      <c r="HK208" s="593">
        <v>238.78</v>
      </c>
      <c r="HL208" s="593">
        <v>298.06</v>
      </c>
      <c r="HM208" s="593">
        <v>298.06</v>
      </c>
      <c r="HN208" s="593">
        <v>265.89999999999998</v>
      </c>
      <c r="HO208" s="593">
        <v>265.89999999999998</v>
      </c>
      <c r="HP208" s="593">
        <v>265.89999999999998</v>
      </c>
      <c r="HQ208" s="593">
        <v>265.89999999999998</v>
      </c>
      <c r="HR208" s="593">
        <v>270.10000000000002</v>
      </c>
      <c r="HS208" s="593">
        <v>270.10000000000002</v>
      </c>
      <c r="HT208" s="593">
        <v>270.10000000000002</v>
      </c>
      <c r="HU208" s="593">
        <v>270.10000000000002</v>
      </c>
      <c r="HX208" s="593">
        <v>52.63</v>
      </c>
      <c r="HY208" s="593">
        <v>52.63</v>
      </c>
      <c r="HZ208" s="593">
        <v>175.41</v>
      </c>
      <c r="IA208" s="593">
        <v>175.41</v>
      </c>
      <c r="IB208" s="593">
        <v>178.12</v>
      </c>
      <c r="IC208" s="593">
        <v>178.12</v>
      </c>
      <c r="ID208" s="593">
        <v>235.56</v>
      </c>
      <c r="IE208" s="593">
        <v>235.56</v>
      </c>
      <c r="IJ208" s="593">
        <v>130.6</v>
      </c>
      <c r="IK208" s="593">
        <v>130.6</v>
      </c>
      <c r="IL208" s="593">
        <v>262.66000000000003</v>
      </c>
      <c r="IM208" s="593">
        <v>262.66000000000003</v>
      </c>
      <c r="IN208" s="593">
        <v>341.16</v>
      </c>
      <c r="IO208" s="593">
        <v>341.16</v>
      </c>
      <c r="IP208" s="593">
        <v>341.16</v>
      </c>
      <c r="IQ208" s="593">
        <v>341.16</v>
      </c>
      <c r="IV208" s="593">
        <v>130.6</v>
      </c>
      <c r="IW208" s="593">
        <v>130.6</v>
      </c>
      <c r="IX208" s="593">
        <v>262.66000000000003</v>
      </c>
      <c r="IY208" s="593">
        <v>262.66000000000003</v>
      </c>
      <c r="IZ208" s="593">
        <v>341.16</v>
      </c>
      <c r="JA208" s="593">
        <v>341.16</v>
      </c>
      <c r="JB208" s="593">
        <v>341.16</v>
      </c>
      <c r="JC208" s="593">
        <v>341.16</v>
      </c>
      <c r="JH208" s="593">
        <v>122.37</v>
      </c>
      <c r="JI208" s="593">
        <v>122.37</v>
      </c>
      <c r="JJ208" s="593">
        <v>254.42</v>
      </c>
      <c r="JK208" s="593">
        <v>254.42</v>
      </c>
      <c r="JL208" s="593">
        <v>254.42</v>
      </c>
      <c r="JM208" s="593">
        <v>254.42</v>
      </c>
      <c r="JN208" s="593">
        <v>330.75</v>
      </c>
      <c r="JO208" s="593">
        <v>330.75</v>
      </c>
      <c r="JP208" s="593">
        <v>330.75</v>
      </c>
      <c r="JQ208" s="593">
        <v>330.75</v>
      </c>
      <c r="JT208" s="593">
        <v>32.31</v>
      </c>
      <c r="JU208" s="593">
        <v>32.31</v>
      </c>
      <c r="JV208" s="593">
        <v>32.31</v>
      </c>
      <c r="JW208" s="593">
        <v>32.31</v>
      </c>
      <c r="JX208" s="593">
        <v>32.31</v>
      </c>
      <c r="JY208" s="593">
        <v>32.31</v>
      </c>
      <c r="KF208" s="593">
        <v>14.39</v>
      </c>
      <c r="KG208" s="593">
        <v>14.39</v>
      </c>
      <c r="KH208" s="593">
        <v>13.97</v>
      </c>
      <c r="KI208" s="593">
        <v>13.97</v>
      </c>
      <c r="KJ208" s="593">
        <v>13.97</v>
      </c>
      <c r="KK208" s="593">
        <v>13.97</v>
      </c>
      <c r="KR208" s="593">
        <v>33.53</v>
      </c>
      <c r="KS208" s="593">
        <v>33.53</v>
      </c>
      <c r="KT208" s="593">
        <v>33.53</v>
      </c>
      <c r="KU208" s="593">
        <v>33.53</v>
      </c>
      <c r="KV208" s="593">
        <v>181.19</v>
      </c>
      <c r="KW208" s="593">
        <v>181.19</v>
      </c>
      <c r="LD208" s="593">
        <v>16.62</v>
      </c>
      <c r="LE208" s="593">
        <v>16.62</v>
      </c>
      <c r="LF208" s="593">
        <v>16.62</v>
      </c>
      <c r="LG208" s="593">
        <v>16.62</v>
      </c>
      <c r="LH208" s="593">
        <v>2.79</v>
      </c>
      <c r="LI208" s="593">
        <v>2.79</v>
      </c>
      <c r="LP208" s="593">
        <v>15.88</v>
      </c>
      <c r="LQ208" s="593">
        <v>15.88</v>
      </c>
      <c r="LR208" s="593">
        <v>15.88</v>
      </c>
      <c r="LS208" s="593">
        <v>15.88</v>
      </c>
      <c r="LT208" s="604">
        <v>13.366200000000001</v>
      </c>
      <c r="LU208" s="604">
        <v>13.366200000000001</v>
      </c>
      <c r="MB208" s="593">
        <v>15.42</v>
      </c>
      <c r="MC208" s="593">
        <v>15.57</v>
      </c>
      <c r="MD208" s="593">
        <v>12.88</v>
      </c>
      <c r="ME208" s="593">
        <v>12.88</v>
      </c>
      <c r="MF208" s="593">
        <v>12.88</v>
      </c>
      <c r="MG208" s="593">
        <v>12.88</v>
      </c>
      <c r="MH208" s="593">
        <v>13.41</v>
      </c>
      <c r="MI208" s="593">
        <v>13.41</v>
      </c>
      <c r="MJ208" s="593">
        <v>12.78</v>
      </c>
      <c r="MK208" s="593">
        <v>12.78</v>
      </c>
      <c r="ML208" s="593">
        <v>13.15</v>
      </c>
      <c r="MM208" s="593">
        <v>12.96</v>
      </c>
      <c r="MN208" s="593">
        <v>36.44</v>
      </c>
      <c r="MO208" s="593">
        <v>36.44</v>
      </c>
      <c r="MP208" s="593">
        <v>31.62</v>
      </c>
      <c r="MQ208" s="593">
        <v>31.62</v>
      </c>
      <c r="MR208" s="593">
        <v>32.770000000000003</v>
      </c>
      <c r="MS208" s="593">
        <v>32.770000000000003</v>
      </c>
      <c r="MT208" s="593">
        <v>208.11</v>
      </c>
      <c r="MU208" s="593">
        <v>208.11</v>
      </c>
      <c r="MV208" s="593">
        <v>208.11</v>
      </c>
      <c r="MW208" s="593">
        <v>208.11</v>
      </c>
      <c r="MX208" s="593">
        <v>208.11</v>
      </c>
      <c r="MY208" s="593">
        <v>208.11</v>
      </c>
      <c r="MZ208" s="593">
        <v>59.13</v>
      </c>
      <c r="NA208" s="593">
        <v>59.13</v>
      </c>
      <c r="NB208" s="593">
        <v>262.07</v>
      </c>
      <c r="NC208" s="593">
        <v>262.07</v>
      </c>
      <c r="ND208" s="593">
        <v>256.58</v>
      </c>
      <c r="NE208" s="593">
        <v>256.58</v>
      </c>
      <c r="NF208" s="604">
        <f t="shared" si="17"/>
        <v>259.32499999999999</v>
      </c>
      <c r="NG208" s="604">
        <f t="shared" si="17"/>
        <v>259.32499999999999</v>
      </c>
      <c r="NH208" s="593">
        <v>259.32</v>
      </c>
      <c r="NI208" s="593">
        <v>259.32</v>
      </c>
      <c r="NL208" s="593">
        <v>50.87</v>
      </c>
      <c r="NM208" s="593">
        <v>50.87</v>
      </c>
      <c r="NN208" s="593">
        <v>221.05</v>
      </c>
      <c r="NO208" s="593">
        <v>221.05</v>
      </c>
      <c r="NP208" s="593">
        <v>221.05</v>
      </c>
      <c r="NQ208" s="593">
        <v>222.09</v>
      </c>
      <c r="NR208" s="593">
        <v>220.73</v>
      </c>
      <c r="NS208" s="593">
        <v>220.73</v>
      </c>
      <c r="NT208" s="593">
        <v>221.19</v>
      </c>
      <c r="NU208" s="593">
        <v>221.19</v>
      </c>
      <c r="NX208" s="593">
        <v>114.92</v>
      </c>
      <c r="NY208" s="593">
        <v>114.92</v>
      </c>
      <c r="NZ208" s="593">
        <v>232.27</v>
      </c>
      <c r="OA208" s="593">
        <v>232.27</v>
      </c>
      <c r="OB208" s="593">
        <v>232.27</v>
      </c>
      <c r="OC208" s="593">
        <v>232.27</v>
      </c>
      <c r="OD208" s="593">
        <v>232.52</v>
      </c>
      <c r="OE208" s="593">
        <v>232.52</v>
      </c>
      <c r="OJ208" s="593">
        <v>81.150000000000006</v>
      </c>
      <c r="OK208" s="593">
        <v>81.150000000000006</v>
      </c>
      <c r="OL208" s="593">
        <v>181.78</v>
      </c>
      <c r="OM208" s="593">
        <v>181.78</v>
      </c>
      <c r="ON208" s="593">
        <v>181.78</v>
      </c>
      <c r="OO208" s="593">
        <v>181.78</v>
      </c>
      <c r="OP208" s="593">
        <v>207.19</v>
      </c>
      <c r="OQ208" s="593">
        <v>207.19</v>
      </c>
      <c r="OR208" s="593">
        <v>229.18</v>
      </c>
      <c r="OS208" s="593">
        <v>229.18</v>
      </c>
      <c r="OV208" s="593">
        <v>38.130000000000003</v>
      </c>
      <c r="OW208" s="593">
        <v>38.130000000000003</v>
      </c>
      <c r="OX208" s="593">
        <v>33.43</v>
      </c>
      <c r="OY208" s="593">
        <v>33.43</v>
      </c>
      <c r="OZ208" s="593">
        <v>32.81</v>
      </c>
      <c r="PA208" s="593">
        <v>32.81</v>
      </c>
      <c r="PB208" s="593">
        <v>32.26</v>
      </c>
      <c r="PC208" s="593">
        <v>32.26</v>
      </c>
      <c r="PD208" s="593">
        <v>206.59</v>
      </c>
      <c r="PE208" s="593">
        <v>206.59</v>
      </c>
      <c r="PH208" s="593">
        <v>43.45</v>
      </c>
      <c r="PI208" s="593">
        <v>43.45</v>
      </c>
      <c r="PJ208" s="593">
        <v>38.659999999999997</v>
      </c>
      <c r="PK208" s="593">
        <v>38.659999999999997</v>
      </c>
      <c r="PL208" s="593">
        <v>38.659999999999997</v>
      </c>
      <c r="PM208" s="593">
        <v>37.299999999999997</v>
      </c>
      <c r="PN208" s="593">
        <v>37.299999999999997</v>
      </c>
      <c r="PO208" s="593">
        <v>37.479999999999997</v>
      </c>
      <c r="PP208" s="593">
        <v>218.94</v>
      </c>
      <c r="PQ208" s="593">
        <v>218.94</v>
      </c>
      <c r="PT208" s="593">
        <v>30.28</v>
      </c>
      <c r="PU208" s="593">
        <v>30.28</v>
      </c>
      <c r="PV208" s="593">
        <v>24.28</v>
      </c>
      <c r="PW208" s="593">
        <v>24.28</v>
      </c>
      <c r="PX208" s="593">
        <v>24.87</v>
      </c>
      <c r="PY208" s="593">
        <v>24.87</v>
      </c>
      <c r="PZ208" s="593">
        <v>24.87</v>
      </c>
      <c r="QA208" s="593">
        <v>24.87</v>
      </c>
      <c r="QB208" s="593">
        <v>24.87</v>
      </c>
      <c r="QC208" s="593">
        <v>24.87</v>
      </c>
      <c r="QD208" s="593">
        <v>24.97</v>
      </c>
      <c r="QE208" s="593">
        <v>25.1</v>
      </c>
      <c r="QF208" s="593">
        <v>8.74</v>
      </c>
      <c r="QG208" s="593">
        <v>8.74</v>
      </c>
      <c r="QH208" s="593">
        <v>6.94</v>
      </c>
      <c r="QI208" s="593">
        <v>6.94</v>
      </c>
      <c r="QJ208" s="593">
        <v>7.1</v>
      </c>
      <c r="QK208" s="593">
        <v>7.1</v>
      </c>
      <c r="QL208" s="593">
        <v>7.1</v>
      </c>
      <c r="QM208" s="593">
        <v>7.1</v>
      </c>
      <c r="QN208" s="593">
        <v>7.1</v>
      </c>
      <c r="QO208" s="593">
        <v>7.1</v>
      </c>
      <c r="QP208" s="593">
        <v>7.15</v>
      </c>
      <c r="QQ208" s="593">
        <v>7.15</v>
      </c>
      <c r="QR208" s="593">
        <v>10.28</v>
      </c>
      <c r="QS208" s="593">
        <v>10.28</v>
      </c>
      <c r="QT208" s="593">
        <v>8.16</v>
      </c>
      <c r="QU208" s="593">
        <v>8.16</v>
      </c>
      <c r="QV208" s="593">
        <v>8.35</v>
      </c>
      <c r="QW208" s="593">
        <v>8.35</v>
      </c>
      <c r="QX208" s="593">
        <v>8.35</v>
      </c>
      <c r="QY208" s="593">
        <v>8.35</v>
      </c>
      <c r="QZ208" s="593">
        <v>8.35</v>
      </c>
      <c r="RA208" s="593">
        <v>8.35</v>
      </c>
      <c r="RB208" s="593">
        <v>8.41</v>
      </c>
      <c r="RC208" s="593">
        <v>8.41</v>
      </c>
      <c r="RD208" s="593">
        <v>16.100000000000001</v>
      </c>
      <c r="RE208" s="593">
        <v>16.100000000000001</v>
      </c>
      <c r="RF208" s="593">
        <v>12.78</v>
      </c>
      <c r="RG208" s="593">
        <v>12.78</v>
      </c>
      <c r="RH208" s="593">
        <v>13.09</v>
      </c>
      <c r="RI208" s="593">
        <v>13.09</v>
      </c>
      <c r="RJ208" s="593">
        <v>13.09</v>
      </c>
      <c r="RK208" s="593">
        <v>13.09</v>
      </c>
      <c r="RL208" s="593">
        <v>13.09</v>
      </c>
      <c r="RM208" s="593">
        <v>13.09</v>
      </c>
      <c r="RN208" s="593">
        <v>13.17</v>
      </c>
      <c r="RO208" s="593">
        <v>13.24</v>
      </c>
      <c r="RP208" s="593">
        <v>42.43</v>
      </c>
      <c r="RQ208" s="593">
        <v>42.43</v>
      </c>
      <c r="RR208" s="593">
        <v>34.32</v>
      </c>
      <c r="RS208" s="593">
        <v>34.32</v>
      </c>
      <c r="RT208" s="593">
        <v>35.18</v>
      </c>
      <c r="RU208" s="593">
        <v>35.18</v>
      </c>
      <c r="RV208" s="593">
        <v>35.18</v>
      </c>
      <c r="RW208" s="593">
        <v>35.18</v>
      </c>
      <c r="RX208" s="593">
        <v>35.18</v>
      </c>
      <c r="RY208" s="593">
        <v>35.18</v>
      </c>
      <c r="RZ208" s="593">
        <v>35.25</v>
      </c>
      <c r="SA208" s="593">
        <v>35.25</v>
      </c>
      <c r="SB208" s="593">
        <v>22.37</v>
      </c>
      <c r="SC208" s="593">
        <v>22.37</v>
      </c>
      <c r="SD208" s="593">
        <v>17.86</v>
      </c>
      <c r="SE208" s="593">
        <v>17.86</v>
      </c>
      <c r="SF208" s="593">
        <v>18.29</v>
      </c>
      <c r="SG208" s="593">
        <v>18.29</v>
      </c>
      <c r="SH208" s="593">
        <v>18.29</v>
      </c>
      <c r="SI208" s="593">
        <v>18.29</v>
      </c>
      <c r="SJ208" s="593">
        <v>18.29</v>
      </c>
      <c r="SK208" s="593">
        <v>18.29</v>
      </c>
      <c r="SL208" s="593">
        <v>18.38</v>
      </c>
      <c r="SM208" s="593">
        <v>18.38</v>
      </c>
      <c r="SN208" s="593">
        <v>18.8</v>
      </c>
      <c r="SO208" s="593">
        <v>18.8</v>
      </c>
      <c r="SZ208" s="593">
        <v>20.6</v>
      </c>
      <c r="TA208" s="593">
        <v>20.6</v>
      </c>
      <c r="TX208" s="593">
        <v>13.12</v>
      </c>
      <c r="TY208" s="600">
        <v>13.12</v>
      </c>
    </row>
    <row r="209" spans="1:545" s="593" customFormat="1" x14ac:dyDescent="0.15">
      <c r="A209" s="602">
        <v>93</v>
      </c>
      <c r="B209" s="603">
        <v>48.04</v>
      </c>
      <c r="C209" s="603">
        <v>48.04</v>
      </c>
      <c r="D209" s="603">
        <v>48.09</v>
      </c>
      <c r="E209" s="603">
        <v>48.09</v>
      </c>
      <c r="F209" s="603">
        <v>188.31</v>
      </c>
      <c r="G209" s="603">
        <v>188.31</v>
      </c>
      <c r="H209" s="603">
        <v>179.46</v>
      </c>
      <c r="I209" s="603">
        <v>179.46</v>
      </c>
      <c r="J209" s="603">
        <v>182.92</v>
      </c>
      <c r="K209" s="603">
        <v>182.92</v>
      </c>
      <c r="L209" s="603"/>
      <c r="M209" s="603"/>
      <c r="N209" s="603"/>
      <c r="O209" s="603"/>
      <c r="P209" s="603"/>
      <c r="Q209" s="603"/>
      <c r="R209" s="603"/>
      <c r="S209" s="603"/>
      <c r="T209" s="603"/>
      <c r="U209" s="603"/>
      <c r="V209" s="603"/>
      <c r="W209" s="603"/>
      <c r="X209" s="603"/>
      <c r="Y209" s="603"/>
      <c r="Z209" s="603">
        <v>9.6199999999999992</v>
      </c>
      <c r="AA209" s="603"/>
      <c r="AB209" s="603"/>
      <c r="AC209" s="603"/>
      <c r="AD209" s="603"/>
      <c r="AE209" s="603"/>
      <c r="AF209" s="603"/>
      <c r="AG209" s="603"/>
      <c r="AH209" s="603"/>
      <c r="AI209" s="603"/>
      <c r="AJ209" s="603"/>
      <c r="AK209" s="603"/>
      <c r="AL209" s="603">
        <v>22.38</v>
      </c>
      <c r="AM209" s="603">
        <v>22.38</v>
      </c>
      <c r="AN209" s="603"/>
      <c r="AO209" s="603"/>
      <c r="AP209" s="603"/>
      <c r="AQ209" s="603"/>
      <c r="AR209" s="603"/>
      <c r="AS209" s="603"/>
      <c r="AT209" s="603"/>
      <c r="AU209" s="603"/>
      <c r="AV209" s="603"/>
      <c r="AW209" s="603"/>
      <c r="AX209" s="603">
        <v>25.51</v>
      </c>
      <c r="AY209" s="603">
        <v>25.51</v>
      </c>
      <c r="AZ209" s="603"/>
      <c r="BA209" s="603"/>
      <c r="BB209" s="603"/>
      <c r="BC209" s="603"/>
      <c r="BD209" s="603"/>
      <c r="BE209" s="603"/>
      <c r="BF209" s="603"/>
      <c r="BG209" s="603"/>
      <c r="BH209" s="603"/>
      <c r="BI209" s="603"/>
      <c r="BJ209" s="603">
        <v>13.74</v>
      </c>
      <c r="BK209" s="603"/>
      <c r="BL209" s="603"/>
      <c r="BM209" s="603"/>
      <c r="BN209" s="603"/>
      <c r="BO209" s="603"/>
      <c r="BP209" s="603"/>
      <c r="BQ209" s="603"/>
      <c r="BR209" s="603"/>
      <c r="BS209" s="603"/>
      <c r="BT209" s="603"/>
      <c r="BU209" s="603"/>
      <c r="BV209" s="603">
        <v>3.83</v>
      </c>
      <c r="BW209" s="603"/>
      <c r="BX209" s="603"/>
      <c r="BY209" s="603"/>
      <c r="BZ209" s="603"/>
      <c r="CA209" s="603"/>
      <c r="CB209" s="603"/>
      <c r="CC209" s="603"/>
      <c r="CD209" s="603"/>
      <c r="CE209" s="603"/>
      <c r="CF209" s="603"/>
      <c r="CG209" s="603"/>
      <c r="CH209" s="603">
        <v>12.23</v>
      </c>
      <c r="CI209" s="603">
        <v>12.23</v>
      </c>
      <c r="CJ209" s="603"/>
      <c r="CK209" s="603"/>
      <c r="CL209" s="603"/>
      <c r="CM209" s="603"/>
      <c r="CN209" s="603"/>
      <c r="CO209" s="603"/>
      <c r="CP209" s="603"/>
      <c r="CQ209" s="603"/>
      <c r="CR209" s="603"/>
      <c r="CS209" s="603"/>
      <c r="CT209" s="603"/>
      <c r="CU209" s="603"/>
      <c r="CV209" s="603"/>
      <c r="CW209" s="603"/>
      <c r="CX209" s="603"/>
      <c r="CY209" s="603"/>
      <c r="CZ209" s="603"/>
      <c r="DA209" s="603"/>
      <c r="DB209" s="603"/>
      <c r="DC209" s="603"/>
      <c r="DD209" s="603"/>
      <c r="DE209" s="603"/>
      <c r="DF209" s="603">
        <v>150.51</v>
      </c>
      <c r="DG209" s="603">
        <v>150.51</v>
      </c>
      <c r="DH209" s="603">
        <v>149.93</v>
      </c>
      <c r="DI209" s="603">
        <v>150.52000000000001</v>
      </c>
      <c r="DJ209" s="603">
        <v>283.69</v>
      </c>
      <c r="DK209" s="603">
        <v>283.47000000000003</v>
      </c>
      <c r="DL209" s="603">
        <v>273.63</v>
      </c>
      <c r="DM209" s="603">
        <v>273.63</v>
      </c>
      <c r="DN209" s="603">
        <v>283.47000000000003</v>
      </c>
      <c r="DO209" s="603">
        <v>283.47000000000003</v>
      </c>
      <c r="DP209" s="603">
        <v>273.63</v>
      </c>
      <c r="DQ209" s="603">
        <v>283.47000000000003</v>
      </c>
      <c r="DR209" s="603">
        <v>283.47000000000003</v>
      </c>
      <c r="DS209" s="603">
        <v>283.47000000000003</v>
      </c>
      <c r="DT209" s="603">
        <v>273.63</v>
      </c>
      <c r="DU209" s="603">
        <v>273.63</v>
      </c>
      <c r="DV209" s="603">
        <v>294.60000000000002</v>
      </c>
      <c r="DW209" s="603">
        <v>286.11</v>
      </c>
      <c r="DX209" s="603">
        <v>294.60000000000002</v>
      </c>
      <c r="DY209" s="603">
        <v>294.60000000000002</v>
      </c>
      <c r="DZ209" s="603">
        <v>286.11</v>
      </c>
      <c r="EA209" s="603">
        <v>286.11</v>
      </c>
      <c r="EB209" s="603">
        <v>286.39999999999998</v>
      </c>
      <c r="EC209" s="603">
        <v>286.39999999999998</v>
      </c>
      <c r="ED209" s="603">
        <v>79.53</v>
      </c>
      <c r="EE209" s="603">
        <v>76.64</v>
      </c>
      <c r="EF209" s="603">
        <v>76.64</v>
      </c>
      <c r="EG209" s="603">
        <v>76.56</v>
      </c>
      <c r="EH209" s="603">
        <v>76.78</v>
      </c>
      <c r="EI209" s="603">
        <v>76.78</v>
      </c>
      <c r="EJ209" s="603">
        <v>232.69</v>
      </c>
      <c r="EK209" s="603">
        <v>232.69</v>
      </c>
      <c r="EL209" s="603">
        <v>232.69</v>
      </c>
      <c r="EM209" s="603">
        <v>237.74</v>
      </c>
      <c r="EN209" s="603">
        <v>232.84</v>
      </c>
      <c r="EO209" s="603">
        <v>232.84</v>
      </c>
      <c r="EP209" s="603">
        <v>232.96</v>
      </c>
      <c r="EQ209" s="603">
        <v>232.96</v>
      </c>
      <c r="ER209" s="603">
        <v>68.77</v>
      </c>
      <c r="ES209" s="603">
        <v>68.930000000000007</v>
      </c>
      <c r="ET209" s="603">
        <v>68.69</v>
      </c>
      <c r="EU209" s="603">
        <v>68.69</v>
      </c>
      <c r="EV209" s="603">
        <v>68.69</v>
      </c>
      <c r="EW209" s="603">
        <v>68.69</v>
      </c>
      <c r="EX209" s="603">
        <v>68.69</v>
      </c>
      <c r="EY209" s="603">
        <v>63.24</v>
      </c>
      <c r="EZ209" s="603">
        <v>196.07</v>
      </c>
      <c r="FA209" s="603">
        <v>196.07</v>
      </c>
      <c r="FB209" s="603">
        <v>196.07</v>
      </c>
      <c r="FC209" s="603">
        <v>196.07</v>
      </c>
      <c r="FD209" s="603">
        <v>38.4</v>
      </c>
      <c r="FE209" s="603">
        <v>38.4</v>
      </c>
      <c r="FF209" s="603">
        <v>38.4</v>
      </c>
      <c r="FG209" s="603">
        <v>38.4</v>
      </c>
      <c r="FH209" s="603">
        <v>38.4</v>
      </c>
      <c r="FI209" s="603">
        <v>38.4</v>
      </c>
      <c r="FJ209" s="603">
        <v>34.520000000000003</v>
      </c>
      <c r="FK209" s="603">
        <v>34.520000000000003</v>
      </c>
      <c r="FL209" s="593">
        <v>34.520000000000003</v>
      </c>
      <c r="FM209" s="593">
        <v>34.520000000000003</v>
      </c>
      <c r="FN209" s="593">
        <v>34.85</v>
      </c>
      <c r="FO209" s="593">
        <v>34.85</v>
      </c>
      <c r="FP209" s="593">
        <v>48.14</v>
      </c>
      <c r="FQ209" s="593">
        <v>48.14</v>
      </c>
      <c r="FR209" s="593">
        <v>48.14</v>
      </c>
      <c r="FS209" s="593">
        <v>48.14</v>
      </c>
      <c r="FT209" s="593">
        <v>202.21</v>
      </c>
      <c r="FU209" s="593">
        <v>202.21</v>
      </c>
      <c r="FV209" s="593">
        <v>202.21</v>
      </c>
      <c r="FW209" s="593">
        <v>202.21</v>
      </c>
      <c r="FX209" s="593">
        <v>202.21</v>
      </c>
      <c r="FY209" s="593">
        <v>202.21</v>
      </c>
      <c r="FZ209" s="593">
        <v>202.21</v>
      </c>
      <c r="GA209" s="593">
        <v>202.21</v>
      </c>
      <c r="GB209" s="593">
        <v>101.77</v>
      </c>
      <c r="GC209" s="593">
        <v>101.77</v>
      </c>
      <c r="GD209" s="593">
        <v>26.03</v>
      </c>
      <c r="GE209" s="593">
        <v>26.16</v>
      </c>
      <c r="GF209" s="593">
        <v>28.6</v>
      </c>
      <c r="GG209" s="593">
        <v>28.6</v>
      </c>
      <c r="GH209" s="593">
        <v>26.08</v>
      </c>
      <c r="GI209" s="593">
        <v>26.08</v>
      </c>
      <c r="GJ209" s="593">
        <v>25.86</v>
      </c>
      <c r="GK209" s="593">
        <v>25.86</v>
      </c>
      <c r="GL209" s="593">
        <v>25.86</v>
      </c>
      <c r="GM209" s="593">
        <v>25.86</v>
      </c>
      <c r="GN209" s="593">
        <v>9.85</v>
      </c>
      <c r="GO209" s="593">
        <v>9.85</v>
      </c>
      <c r="GP209" s="593">
        <v>8.74</v>
      </c>
      <c r="GQ209" s="593">
        <v>8.5</v>
      </c>
      <c r="GZ209" s="593">
        <v>58.11</v>
      </c>
      <c r="HA209" s="593">
        <v>58.11</v>
      </c>
      <c r="HB209" s="593">
        <v>183.57</v>
      </c>
      <c r="HC209" s="593">
        <v>183.57</v>
      </c>
      <c r="HD209" s="593">
        <v>183.57</v>
      </c>
      <c r="HE209" s="593">
        <v>183.57</v>
      </c>
      <c r="HF209" s="593">
        <v>239.51</v>
      </c>
      <c r="HG209" s="593">
        <v>239.51</v>
      </c>
      <c r="HH209" s="593">
        <v>239.51</v>
      </c>
      <c r="HI209" s="593">
        <v>239.51</v>
      </c>
      <c r="HJ209" s="593">
        <v>239.51</v>
      </c>
      <c r="HK209" s="593">
        <v>239.51</v>
      </c>
      <c r="HL209" s="593">
        <v>298.94</v>
      </c>
      <c r="HM209" s="593">
        <v>298.94</v>
      </c>
      <c r="HN209" s="593">
        <v>266.73</v>
      </c>
      <c r="HO209" s="593">
        <v>266.73</v>
      </c>
      <c r="HP209" s="593">
        <v>266.73</v>
      </c>
      <c r="HQ209" s="593">
        <v>266.73</v>
      </c>
      <c r="HR209" s="593">
        <v>270.89</v>
      </c>
      <c r="HS209" s="593">
        <v>270.89</v>
      </c>
      <c r="HT209" s="593">
        <v>270.89</v>
      </c>
      <c r="HU209" s="593">
        <v>270.89</v>
      </c>
      <c r="HX209" s="593">
        <v>52.75</v>
      </c>
      <c r="HY209" s="593">
        <v>52.75</v>
      </c>
      <c r="HZ209" s="593">
        <v>175.87</v>
      </c>
      <c r="IA209" s="593">
        <v>175.87</v>
      </c>
      <c r="IB209" s="593">
        <v>178.58</v>
      </c>
      <c r="IC209" s="593">
        <v>178.58</v>
      </c>
      <c r="ID209" s="593">
        <v>236.29</v>
      </c>
      <c r="IE209" s="593">
        <v>236.29</v>
      </c>
      <c r="IJ209" s="593">
        <v>130.87</v>
      </c>
      <c r="IK209" s="593">
        <v>130.87</v>
      </c>
      <c r="IL209" s="593">
        <v>263.14</v>
      </c>
      <c r="IM209" s="593">
        <v>263.14</v>
      </c>
      <c r="IN209" s="593">
        <v>341.95</v>
      </c>
      <c r="IO209" s="593">
        <v>341.95</v>
      </c>
      <c r="IP209" s="593">
        <v>341.95</v>
      </c>
      <c r="IQ209" s="593">
        <v>341.95</v>
      </c>
      <c r="IV209" s="593">
        <v>130.87</v>
      </c>
      <c r="IW209" s="593">
        <v>130.87</v>
      </c>
      <c r="IX209" s="593">
        <v>263.14</v>
      </c>
      <c r="IY209" s="593">
        <v>263.14</v>
      </c>
      <c r="IZ209" s="593">
        <v>341.95</v>
      </c>
      <c r="JA209" s="593">
        <v>341.95</v>
      </c>
      <c r="JB209" s="593">
        <v>341.95</v>
      </c>
      <c r="JC209" s="593">
        <v>341.95</v>
      </c>
      <c r="JH209" s="593">
        <v>122.64</v>
      </c>
      <c r="JI209" s="593">
        <v>122.64</v>
      </c>
      <c r="JJ209" s="593">
        <v>254.9</v>
      </c>
      <c r="JK209" s="593">
        <v>254.9</v>
      </c>
      <c r="JL209" s="593">
        <v>254.9</v>
      </c>
      <c r="JM209" s="593">
        <v>254.9</v>
      </c>
      <c r="JN209" s="593">
        <v>331.55</v>
      </c>
      <c r="JO209" s="593">
        <v>331.55</v>
      </c>
      <c r="JP209" s="593">
        <v>331.55</v>
      </c>
      <c r="JQ209" s="593">
        <v>331.55</v>
      </c>
      <c r="JT209" s="593">
        <v>32.380000000000003</v>
      </c>
      <c r="JU209" s="593">
        <v>32.380000000000003</v>
      </c>
      <c r="JV209" s="593">
        <v>32.380000000000003</v>
      </c>
      <c r="JW209" s="593">
        <v>32.380000000000003</v>
      </c>
      <c r="JX209" s="593">
        <v>32.380000000000003</v>
      </c>
      <c r="JY209" s="593">
        <v>32.380000000000003</v>
      </c>
      <c r="KF209" s="593">
        <v>14.42</v>
      </c>
      <c r="KG209" s="593">
        <v>14.42</v>
      </c>
      <c r="KH209" s="593">
        <v>13.99</v>
      </c>
      <c r="KI209" s="593">
        <v>13.99</v>
      </c>
      <c r="KJ209" s="593">
        <v>13.99</v>
      </c>
      <c r="KK209" s="593">
        <v>13.99</v>
      </c>
      <c r="KR209" s="593">
        <v>33.61</v>
      </c>
      <c r="KS209" s="593">
        <v>33.61</v>
      </c>
      <c r="KT209" s="593">
        <v>33.61</v>
      </c>
      <c r="KU209" s="593">
        <v>33.61</v>
      </c>
      <c r="KV209" s="593">
        <v>181.59</v>
      </c>
      <c r="KW209" s="593">
        <v>181.59</v>
      </c>
      <c r="LD209" s="593">
        <v>16.64</v>
      </c>
      <c r="LE209" s="593">
        <v>16.64</v>
      </c>
      <c r="LF209" s="593">
        <v>16.64</v>
      </c>
      <c r="LG209" s="593">
        <v>16.64</v>
      </c>
      <c r="LH209" s="593">
        <v>2.8</v>
      </c>
      <c r="LI209" s="593">
        <v>2.8</v>
      </c>
      <c r="LP209" s="593">
        <v>15.91</v>
      </c>
      <c r="LQ209" s="593">
        <v>15.91</v>
      </c>
      <c r="LR209" s="593">
        <v>15.91</v>
      </c>
      <c r="LS209" s="593">
        <v>15.91</v>
      </c>
      <c r="LT209" s="604">
        <v>13.422400000000001</v>
      </c>
      <c r="LU209" s="604">
        <v>13.422400000000001</v>
      </c>
      <c r="MB209" s="593">
        <v>15.45</v>
      </c>
      <c r="MC209" s="593">
        <v>15.61</v>
      </c>
      <c r="MD209" s="593">
        <v>12.93</v>
      </c>
      <c r="ME209" s="593">
        <v>12.93</v>
      </c>
      <c r="MF209" s="593">
        <v>12.93</v>
      </c>
      <c r="MG209" s="593">
        <v>12.93</v>
      </c>
      <c r="MH209" s="593">
        <v>13.46</v>
      </c>
      <c r="MI209" s="593">
        <v>13.46</v>
      </c>
      <c r="MJ209" s="593">
        <v>12.82</v>
      </c>
      <c r="MK209" s="593">
        <v>12.82</v>
      </c>
      <c r="ML209" s="593">
        <v>13.2</v>
      </c>
      <c r="MM209" s="593">
        <v>13</v>
      </c>
      <c r="MN209" s="593">
        <v>36.520000000000003</v>
      </c>
      <c r="MO209" s="593">
        <v>36.520000000000003</v>
      </c>
      <c r="MP209" s="593">
        <v>31.72</v>
      </c>
      <c r="MQ209" s="593">
        <v>31.72</v>
      </c>
      <c r="MR209" s="593">
        <v>32.869999999999997</v>
      </c>
      <c r="MS209" s="593">
        <v>32.869999999999997</v>
      </c>
      <c r="MT209" s="593">
        <v>208.78</v>
      </c>
      <c r="MU209" s="593">
        <v>208.78</v>
      </c>
      <c r="MV209" s="593">
        <v>208.78</v>
      </c>
      <c r="MW209" s="593">
        <v>208.78</v>
      </c>
      <c r="MX209" s="593">
        <v>208.78</v>
      </c>
      <c r="MY209" s="593">
        <v>208.78</v>
      </c>
      <c r="MZ209" s="593">
        <v>59.26</v>
      </c>
      <c r="NA209" s="593">
        <v>59.26</v>
      </c>
      <c r="NB209" s="593">
        <v>262.88</v>
      </c>
      <c r="NC209" s="593">
        <v>262.88</v>
      </c>
      <c r="ND209" s="593">
        <v>257.38</v>
      </c>
      <c r="NE209" s="593">
        <v>257.38</v>
      </c>
      <c r="NF209" s="604">
        <f t="shared" si="17"/>
        <v>260.13</v>
      </c>
      <c r="NG209" s="604">
        <f t="shared" si="17"/>
        <v>260.13</v>
      </c>
      <c r="NH209" s="593">
        <v>260.08999999999997</v>
      </c>
      <c r="NI209" s="593">
        <v>260.08999999999997</v>
      </c>
      <c r="NL209" s="593">
        <v>50.98</v>
      </c>
      <c r="NM209" s="593">
        <v>50.98</v>
      </c>
      <c r="NN209" s="593">
        <v>221.75</v>
      </c>
      <c r="NO209" s="593">
        <v>221.75</v>
      </c>
      <c r="NP209" s="593">
        <v>221.75</v>
      </c>
      <c r="NQ209" s="593">
        <v>222.77</v>
      </c>
      <c r="NR209" s="593">
        <v>221.43</v>
      </c>
      <c r="NS209" s="593">
        <v>221.43</v>
      </c>
      <c r="NT209" s="593">
        <v>221.88</v>
      </c>
      <c r="NU209" s="593">
        <v>221.88</v>
      </c>
      <c r="NX209" s="593">
        <v>115.18</v>
      </c>
      <c r="NY209" s="593">
        <v>115.18</v>
      </c>
      <c r="NZ209" s="593">
        <v>232.87</v>
      </c>
      <c r="OA209" s="593">
        <v>232.87</v>
      </c>
      <c r="OB209" s="593">
        <v>232.87</v>
      </c>
      <c r="OC209" s="593">
        <v>232.87</v>
      </c>
      <c r="OD209" s="593">
        <v>233.12</v>
      </c>
      <c r="OE209" s="593">
        <v>233.12</v>
      </c>
      <c r="OJ209" s="593">
        <v>81.33</v>
      </c>
      <c r="OK209" s="593">
        <v>81.33</v>
      </c>
      <c r="OL209" s="593">
        <v>182.15</v>
      </c>
      <c r="OM209" s="593">
        <v>182.15</v>
      </c>
      <c r="ON209" s="593">
        <v>182.15</v>
      </c>
      <c r="OO209" s="593">
        <v>182.15</v>
      </c>
      <c r="OP209" s="593">
        <v>208.04</v>
      </c>
      <c r="OQ209" s="593">
        <v>208.04</v>
      </c>
      <c r="OR209" s="593">
        <v>229.86</v>
      </c>
      <c r="OS209" s="593">
        <v>229.86</v>
      </c>
      <c r="OV209" s="593">
        <v>38.21</v>
      </c>
      <c r="OW209" s="593">
        <v>38.21</v>
      </c>
      <c r="OX209" s="593">
        <v>33.54</v>
      </c>
      <c r="OY209" s="593">
        <v>33.54</v>
      </c>
      <c r="OZ209" s="593">
        <v>32.92</v>
      </c>
      <c r="PA209" s="593">
        <v>32.92</v>
      </c>
      <c r="PB209" s="593">
        <v>32.369999999999997</v>
      </c>
      <c r="PC209" s="593">
        <v>32.369999999999997</v>
      </c>
      <c r="PD209" s="593">
        <v>207.25</v>
      </c>
      <c r="PE209" s="593">
        <v>207.25</v>
      </c>
      <c r="PH209" s="593">
        <v>43.55</v>
      </c>
      <c r="PI209" s="593">
        <v>43.55</v>
      </c>
      <c r="PJ209" s="593">
        <v>38.78</v>
      </c>
      <c r="PK209" s="593">
        <v>38.78</v>
      </c>
      <c r="PL209" s="593">
        <v>38.78</v>
      </c>
      <c r="PM209" s="593">
        <v>37.42</v>
      </c>
      <c r="PN209" s="593">
        <v>37.42</v>
      </c>
      <c r="PO209" s="593">
        <v>37.6</v>
      </c>
      <c r="PP209" s="593">
        <v>219.62</v>
      </c>
      <c r="PQ209" s="593">
        <v>219.62</v>
      </c>
      <c r="PT209" s="593">
        <v>30.34</v>
      </c>
      <c r="PU209" s="593">
        <v>30.34</v>
      </c>
      <c r="PV209" s="593">
        <v>24.38</v>
      </c>
      <c r="PW209" s="593">
        <v>24.38</v>
      </c>
      <c r="PX209" s="593">
        <v>24.96</v>
      </c>
      <c r="PY209" s="593">
        <v>24.96</v>
      </c>
      <c r="PZ209" s="593">
        <v>24.96</v>
      </c>
      <c r="QA209" s="593">
        <v>24.96</v>
      </c>
      <c r="QB209" s="593">
        <v>24.96</v>
      </c>
      <c r="QC209" s="593">
        <v>24.96</v>
      </c>
      <c r="QD209" s="593">
        <v>25.06</v>
      </c>
      <c r="QE209" s="593">
        <v>25.19</v>
      </c>
      <c r="QF209" s="593">
        <v>8.75</v>
      </c>
      <c r="QG209" s="593">
        <v>8.75</v>
      </c>
      <c r="QH209" s="593">
        <v>6.97</v>
      </c>
      <c r="QI209" s="593">
        <v>6.97</v>
      </c>
      <c r="QJ209" s="593">
        <v>7.12</v>
      </c>
      <c r="QK209" s="593">
        <v>7.12</v>
      </c>
      <c r="QL209" s="593">
        <v>7.12</v>
      </c>
      <c r="QM209" s="593">
        <v>7.12</v>
      </c>
      <c r="QN209" s="593">
        <v>7.12</v>
      </c>
      <c r="QO209" s="593">
        <v>7.12</v>
      </c>
      <c r="QP209" s="593">
        <v>7.18</v>
      </c>
      <c r="QQ209" s="593">
        <v>7.18</v>
      </c>
      <c r="QR209" s="593">
        <v>10.3</v>
      </c>
      <c r="QS209" s="593">
        <v>10.3</v>
      </c>
      <c r="QT209" s="593">
        <v>8.19</v>
      </c>
      <c r="QU209" s="593">
        <v>8.19</v>
      </c>
      <c r="QV209" s="593">
        <v>8.3800000000000008</v>
      </c>
      <c r="QW209" s="593">
        <v>8.3800000000000008</v>
      </c>
      <c r="QX209" s="593">
        <v>8.3800000000000008</v>
      </c>
      <c r="QY209" s="593">
        <v>8.3800000000000008</v>
      </c>
      <c r="QZ209" s="593">
        <v>8.3800000000000008</v>
      </c>
      <c r="RA209" s="593">
        <v>8.3800000000000008</v>
      </c>
      <c r="RB209" s="593">
        <v>8.44</v>
      </c>
      <c r="RC209" s="593">
        <v>8.44</v>
      </c>
      <c r="RD209" s="593">
        <v>16.13</v>
      </c>
      <c r="RE209" s="593">
        <v>16.13</v>
      </c>
      <c r="RF209" s="593">
        <v>12.83</v>
      </c>
      <c r="RG209" s="593">
        <v>12.83</v>
      </c>
      <c r="RH209" s="593">
        <v>13.14</v>
      </c>
      <c r="RI209" s="593">
        <v>13.14</v>
      </c>
      <c r="RJ209" s="593">
        <v>13.14</v>
      </c>
      <c r="RK209" s="593">
        <v>13.14</v>
      </c>
      <c r="RL209" s="593">
        <v>13.14</v>
      </c>
      <c r="RM209" s="593">
        <v>13.14</v>
      </c>
      <c r="RN209" s="593">
        <v>13.22</v>
      </c>
      <c r="RO209" s="593">
        <v>13.29</v>
      </c>
      <c r="RP209" s="593">
        <v>42.52</v>
      </c>
      <c r="RQ209" s="593">
        <v>42.52</v>
      </c>
      <c r="RR209" s="593">
        <v>34.46</v>
      </c>
      <c r="RS209" s="593">
        <v>34.46</v>
      </c>
      <c r="RT209" s="593">
        <v>35.299999999999997</v>
      </c>
      <c r="RU209" s="593">
        <v>35.299999999999997</v>
      </c>
      <c r="RV209" s="593">
        <v>35.299999999999997</v>
      </c>
      <c r="RW209" s="593">
        <v>35.299999999999997</v>
      </c>
      <c r="RX209" s="593">
        <v>35.299999999999997</v>
      </c>
      <c r="RY209" s="593">
        <v>35.299999999999997</v>
      </c>
      <c r="RZ209" s="593">
        <v>35.369999999999997</v>
      </c>
      <c r="SA209" s="593">
        <v>35.369999999999997</v>
      </c>
      <c r="SB209" s="593">
        <v>22.42</v>
      </c>
      <c r="SC209" s="593">
        <v>22.42</v>
      </c>
      <c r="SD209" s="593">
        <v>17.93</v>
      </c>
      <c r="SE209" s="593">
        <v>17.93</v>
      </c>
      <c r="SF209" s="593">
        <v>18.36</v>
      </c>
      <c r="SG209" s="593">
        <v>18.36</v>
      </c>
      <c r="SH209" s="593">
        <v>18.36</v>
      </c>
      <c r="SI209" s="593">
        <v>18.36</v>
      </c>
      <c r="SJ209" s="593">
        <v>18.36</v>
      </c>
      <c r="SK209" s="593">
        <v>18.36</v>
      </c>
      <c r="SL209" s="593">
        <v>18.45</v>
      </c>
      <c r="SM209" s="593">
        <v>18.45</v>
      </c>
      <c r="SN209" s="593">
        <v>18.84</v>
      </c>
      <c r="SO209" s="593">
        <v>18.84</v>
      </c>
      <c r="SZ209" s="593">
        <v>20.64</v>
      </c>
      <c r="TA209" s="593">
        <v>20.64</v>
      </c>
      <c r="TX209" s="593">
        <v>13.14</v>
      </c>
      <c r="TY209" s="600">
        <v>13.14</v>
      </c>
    </row>
    <row r="210" spans="1:545" s="593" customFormat="1" x14ac:dyDescent="0.15">
      <c r="A210" s="602">
        <v>94</v>
      </c>
      <c r="B210" s="603">
        <v>48.14</v>
      </c>
      <c r="C210" s="603">
        <v>48.14</v>
      </c>
      <c r="D210" s="603">
        <v>48.19</v>
      </c>
      <c r="E210" s="603">
        <v>48.19</v>
      </c>
      <c r="F210" s="603">
        <v>188.81</v>
      </c>
      <c r="G210" s="603">
        <v>188.81</v>
      </c>
      <c r="H210" s="603">
        <v>179.98</v>
      </c>
      <c r="I210" s="603">
        <v>179.98</v>
      </c>
      <c r="J210" s="603">
        <v>183.38</v>
      </c>
      <c r="K210" s="603">
        <v>183.38</v>
      </c>
      <c r="L210" s="603"/>
      <c r="M210" s="603"/>
      <c r="N210" s="603"/>
      <c r="O210" s="603"/>
      <c r="P210" s="603"/>
      <c r="Q210" s="603"/>
      <c r="R210" s="603"/>
      <c r="S210" s="603"/>
      <c r="T210" s="603"/>
      <c r="U210" s="603"/>
      <c r="V210" s="603"/>
      <c r="W210" s="603"/>
      <c r="X210" s="603"/>
      <c r="Y210" s="603"/>
      <c r="Z210" s="603">
        <v>9.64</v>
      </c>
      <c r="AA210" s="603"/>
      <c r="AB210" s="603"/>
      <c r="AC210" s="603"/>
      <c r="AD210" s="603"/>
      <c r="AE210" s="603"/>
      <c r="AF210" s="603"/>
      <c r="AG210" s="603"/>
      <c r="AH210" s="603"/>
      <c r="AI210" s="603"/>
      <c r="AJ210" s="603"/>
      <c r="AK210" s="603"/>
      <c r="AL210" s="603">
        <v>22.43</v>
      </c>
      <c r="AM210" s="603">
        <v>22.43</v>
      </c>
      <c r="AN210" s="603"/>
      <c r="AO210" s="603"/>
      <c r="AP210" s="603"/>
      <c r="AQ210" s="603"/>
      <c r="AR210" s="603"/>
      <c r="AS210" s="603"/>
      <c r="AT210" s="603"/>
      <c r="AU210" s="603"/>
      <c r="AV210" s="603"/>
      <c r="AW210" s="603"/>
      <c r="AX210" s="603">
        <v>25.56</v>
      </c>
      <c r="AY210" s="603">
        <v>25.56</v>
      </c>
      <c r="AZ210" s="603"/>
      <c r="BA210" s="603"/>
      <c r="BB210" s="603"/>
      <c r="BC210" s="603"/>
      <c r="BD210" s="603"/>
      <c r="BE210" s="603"/>
      <c r="BF210" s="603"/>
      <c r="BG210" s="603"/>
      <c r="BH210" s="603"/>
      <c r="BI210" s="603"/>
      <c r="BJ210" s="603">
        <v>13.76</v>
      </c>
      <c r="BK210" s="603"/>
      <c r="BL210" s="603"/>
      <c r="BM210" s="603"/>
      <c r="BN210" s="603"/>
      <c r="BO210" s="603"/>
      <c r="BP210" s="603"/>
      <c r="BQ210" s="603"/>
      <c r="BR210" s="603"/>
      <c r="BS210" s="603"/>
      <c r="BT210" s="603"/>
      <c r="BU210" s="603"/>
      <c r="BV210" s="603">
        <v>3.84</v>
      </c>
      <c r="BW210" s="603"/>
      <c r="BX210" s="603"/>
      <c r="BY210" s="603"/>
      <c r="BZ210" s="603"/>
      <c r="CA210" s="603"/>
      <c r="CB210" s="603"/>
      <c r="CC210" s="603"/>
      <c r="CD210" s="603"/>
      <c r="CE210" s="603"/>
      <c r="CF210" s="603"/>
      <c r="CG210" s="603"/>
      <c r="CH210" s="603">
        <v>12.26</v>
      </c>
      <c r="CI210" s="603">
        <v>12.26</v>
      </c>
      <c r="CJ210" s="603"/>
      <c r="CK210" s="603"/>
      <c r="CL210" s="603"/>
      <c r="CM210" s="603"/>
      <c r="CN210" s="603"/>
      <c r="CO210" s="603"/>
      <c r="CP210" s="603"/>
      <c r="CQ210" s="603"/>
      <c r="CR210" s="603"/>
      <c r="CS210" s="603"/>
      <c r="CT210" s="603"/>
      <c r="CU210" s="603"/>
      <c r="CV210" s="603"/>
      <c r="CW210" s="603"/>
      <c r="CX210" s="603"/>
      <c r="CY210" s="603"/>
      <c r="CZ210" s="603"/>
      <c r="DA210" s="603"/>
      <c r="DB210" s="603"/>
      <c r="DC210" s="603"/>
      <c r="DD210" s="603"/>
      <c r="DE210" s="603"/>
      <c r="DF210" s="603">
        <v>150.83000000000001</v>
      </c>
      <c r="DG210" s="603">
        <v>150.83000000000001</v>
      </c>
      <c r="DH210" s="603">
        <v>150.25</v>
      </c>
      <c r="DI210" s="603">
        <v>150.84</v>
      </c>
      <c r="DJ210" s="603">
        <v>284.56</v>
      </c>
      <c r="DK210" s="603">
        <v>284.35000000000002</v>
      </c>
      <c r="DL210" s="603">
        <v>274.48</v>
      </c>
      <c r="DM210" s="603">
        <v>274.48</v>
      </c>
      <c r="DN210" s="603">
        <v>284.35000000000002</v>
      </c>
      <c r="DO210" s="603">
        <v>284.35000000000002</v>
      </c>
      <c r="DP210" s="603">
        <v>274.48</v>
      </c>
      <c r="DQ210" s="603">
        <v>284.35000000000002</v>
      </c>
      <c r="DR210" s="603">
        <v>284.35000000000002</v>
      </c>
      <c r="DS210" s="603">
        <v>284.35000000000002</v>
      </c>
      <c r="DT210" s="603">
        <v>274.48</v>
      </c>
      <c r="DU210" s="603">
        <v>274.48</v>
      </c>
      <c r="DV210" s="603">
        <v>295.38</v>
      </c>
      <c r="DW210" s="603">
        <v>286.87</v>
      </c>
      <c r="DX210" s="603">
        <v>295.38</v>
      </c>
      <c r="DY210" s="603">
        <v>295.38</v>
      </c>
      <c r="DZ210" s="603">
        <v>286.87</v>
      </c>
      <c r="EA210" s="603">
        <v>286.87</v>
      </c>
      <c r="EB210" s="603">
        <v>287.14999999999998</v>
      </c>
      <c r="EC210" s="603">
        <v>287.14999999999998</v>
      </c>
      <c r="ED210" s="603">
        <v>79.7</v>
      </c>
      <c r="EE210" s="603">
        <v>76.81</v>
      </c>
      <c r="EF210" s="603">
        <v>76.81</v>
      </c>
      <c r="EG210" s="603">
        <v>76.73</v>
      </c>
      <c r="EH210" s="603">
        <v>76.94</v>
      </c>
      <c r="EI210" s="603">
        <v>76.94</v>
      </c>
      <c r="EJ210" s="603">
        <v>233.33</v>
      </c>
      <c r="EK210" s="603">
        <v>233.33</v>
      </c>
      <c r="EL210" s="603">
        <v>233.33</v>
      </c>
      <c r="EM210" s="603">
        <v>238.38</v>
      </c>
      <c r="EN210" s="603">
        <v>233.47</v>
      </c>
      <c r="EO210" s="603">
        <v>233.47</v>
      </c>
      <c r="EP210" s="603">
        <v>233.59</v>
      </c>
      <c r="EQ210" s="603">
        <v>233.59</v>
      </c>
      <c r="ER210" s="603">
        <v>68.91</v>
      </c>
      <c r="ES210" s="603">
        <v>69.069999999999993</v>
      </c>
      <c r="ET210" s="603">
        <v>68.83</v>
      </c>
      <c r="EU210" s="603">
        <v>68.83</v>
      </c>
      <c r="EV210" s="603">
        <v>68.83</v>
      </c>
      <c r="EW210" s="603">
        <v>68.83</v>
      </c>
      <c r="EX210" s="603">
        <v>68.83</v>
      </c>
      <c r="EY210" s="603">
        <v>63.43</v>
      </c>
      <c r="EZ210" s="603">
        <v>196.65</v>
      </c>
      <c r="FA210" s="603">
        <v>196.65</v>
      </c>
      <c r="FB210" s="603">
        <v>196.65</v>
      </c>
      <c r="FC210" s="603">
        <v>196.65</v>
      </c>
      <c r="FD210" s="603">
        <v>38.479999999999997</v>
      </c>
      <c r="FE210" s="603">
        <v>38.479999999999997</v>
      </c>
      <c r="FF210" s="603">
        <v>38.479999999999997</v>
      </c>
      <c r="FG210" s="603">
        <v>38.479999999999997</v>
      </c>
      <c r="FH210" s="603">
        <v>38.479999999999997</v>
      </c>
      <c r="FI210" s="603">
        <v>38.479999999999997</v>
      </c>
      <c r="FJ210" s="603">
        <v>34.630000000000003</v>
      </c>
      <c r="FK210" s="603">
        <v>34.630000000000003</v>
      </c>
      <c r="FL210" s="593">
        <v>34.630000000000003</v>
      </c>
      <c r="FM210" s="593">
        <v>34.630000000000003</v>
      </c>
      <c r="FN210" s="593">
        <v>34.950000000000003</v>
      </c>
      <c r="FO210" s="593">
        <v>34.950000000000003</v>
      </c>
      <c r="FP210" s="593">
        <v>48.25</v>
      </c>
      <c r="FQ210" s="593">
        <v>48.25</v>
      </c>
      <c r="FR210" s="593">
        <v>48.25</v>
      </c>
      <c r="FS210" s="593">
        <v>48.25</v>
      </c>
      <c r="FT210" s="593">
        <v>202.79</v>
      </c>
      <c r="FU210" s="593">
        <v>202.79</v>
      </c>
      <c r="FV210" s="593">
        <v>202.79</v>
      </c>
      <c r="FW210" s="593">
        <v>202.79</v>
      </c>
      <c r="FX210" s="593">
        <v>202.79</v>
      </c>
      <c r="FY210" s="593">
        <v>202.79</v>
      </c>
      <c r="FZ210" s="593">
        <v>202.79</v>
      </c>
      <c r="GA210" s="593">
        <v>202.79</v>
      </c>
      <c r="GB210" s="593">
        <v>102.06</v>
      </c>
      <c r="GC210" s="593">
        <v>102.06</v>
      </c>
      <c r="GD210" s="593">
        <v>26.11</v>
      </c>
      <c r="GE210" s="593">
        <v>26.24</v>
      </c>
      <c r="GF210" s="593">
        <v>28.66</v>
      </c>
      <c r="GG210" s="593">
        <v>28.66</v>
      </c>
      <c r="GH210" s="593">
        <v>26.16</v>
      </c>
      <c r="GI210" s="593">
        <v>26.16</v>
      </c>
      <c r="GJ210" s="593">
        <v>25.94</v>
      </c>
      <c r="GK210" s="593">
        <v>25.94</v>
      </c>
      <c r="GL210" s="593">
        <v>25.94</v>
      </c>
      <c r="GM210" s="593">
        <v>25.94</v>
      </c>
      <c r="GN210" s="593">
        <v>9.8699999999999992</v>
      </c>
      <c r="GO210" s="593">
        <v>9.8699999999999992</v>
      </c>
      <c r="GP210" s="593">
        <v>8.7799999999999994</v>
      </c>
      <c r="GQ210" s="593">
        <v>8.5299999999999994</v>
      </c>
      <c r="GZ210" s="593">
        <v>58.24</v>
      </c>
      <c r="HA210" s="593">
        <v>58.24</v>
      </c>
      <c r="HB210" s="593">
        <v>184.03</v>
      </c>
      <c r="HC210" s="593">
        <v>184.03</v>
      </c>
      <c r="HD210" s="593">
        <v>184.03</v>
      </c>
      <c r="HE210" s="593">
        <v>184.03</v>
      </c>
      <c r="HF210" s="593">
        <v>240.22</v>
      </c>
      <c r="HG210" s="593">
        <v>240.22</v>
      </c>
      <c r="HH210" s="593">
        <v>240.22</v>
      </c>
      <c r="HI210" s="593">
        <v>240.22</v>
      </c>
      <c r="HJ210" s="593">
        <v>240.22</v>
      </c>
      <c r="HK210" s="593">
        <v>240.22</v>
      </c>
      <c r="HL210" s="593">
        <v>299.82</v>
      </c>
      <c r="HM210" s="593">
        <v>299.82</v>
      </c>
      <c r="HN210" s="593">
        <v>267.55</v>
      </c>
      <c r="HO210" s="593">
        <v>267.55</v>
      </c>
      <c r="HP210" s="593">
        <v>267.55</v>
      </c>
      <c r="HQ210" s="593">
        <v>267.55</v>
      </c>
      <c r="HR210" s="593">
        <v>271.66000000000003</v>
      </c>
      <c r="HS210" s="593">
        <v>271.66000000000003</v>
      </c>
      <c r="HT210" s="593">
        <v>271.66000000000003</v>
      </c>
      <c r="HU210" s="593">
        <v>271.66000000000003</v>
      </c>
      <c r="HX210" s="593">
        <v>52.86</v>
      </c>
      <c r="HY210" s="593">
        <v>52.86</v>
      </c>
      <c r="HZ210" s="593">
        <v>176.32</v>
      </c>
      <c r="IA210" s="593">
        <v>176.32</v>
      </c>
      <c r="IB210" s="593">
        <v>179.04</v>
      </c>
      <c r="IC210" s="593">
        <v>179.04</v>
      </c>
      <c r="ID210" s="593">
        <v>237</v>
      </c>
      <c r="IE210" s="593">
        <v>237</v>
      </c>
      <c r="IJ210" s="593">
        <v>131.13</v>
      </c>
      <c r="IK210" s="593">
        <v>131.13</v>
      </c>
      <c r="IL210" s="593">
        <v>263.61</v>
      </c>
      <c r="IM210" s="593">
        <v>263.61</v>
      </c>
      <c r="IN210" s="593">
        <v>342.73</v>
      </c>
      <c r="IO210" s="593">
        <v>342.73</v>
      </c>
      <c r="IP210" s="593">
        <v>342.73</v>
      </c>
      <c r="IQ210" s="593">
        <v>342.73</v>
      </c>
      <c r="IV210" s="593">
        <v>131.13</v>
      </c>
      <c r="IW210" s="593">
        <v>131.13</v>
      </c>
      <c r="IX210" s="593">
        <v>263.61</v>
      </c>
      <c r="IY210" s="593">
        <v>263.61</v>
      </c>
      <c r="IZ210" s="593">
        <v>342.73</v>
      </c>
      <c r="JA210" s="593">
        <v>342.73</v>
      </c>
      <c r="JB210" s="593">
        <v>342.73</v>
      </c>
      <c r="JC210" s="593">
        <v>342.73</v>
      </c>
      <c r="JH210" s="593">
        <v>122.91</v>
      </c>
      <c r="JI210" s="593">
        <v>122.91</v>
      </c>
      <c r="JJ210" s="593">
        <v>255.38</v>
      </c>
      <c r="JK210" s="593">
        <v>255.38</v>
      </c>
      <c r="JL210" s="593">
        <v>255.38</v>
      </c>
      <c r="JM210" s="593">
        <v>255.38</v>
      </c>
      <c r="JN210" s="593">
        <v>332.33</v>
      </c>
      <c r="JO210" s="593">
        <v>332.33</v>
      </c>
      <c r="JP210" s="593">
        <v>332.33</v>
      </c>
      <c r="JQ210" s="593">
        <v>332.33</v>
      </c>
      <c r="JT210" s="593">
        <v>32.450000000000003</v>
      </c>
      <c r="JU210" s="593">
        <v>32.450000000000003</v>
      </c>
      <c r="JV210" s="593">
        <v>32.450000000000003</v>
      </c>
      <c r="JW210" s="593">
        <v>32.450000000000003</v>
      </c>
      <c r="JX210" s="593">
        <v>32.450000000000003</v>
      </c>
      <c r="JY210" s="593">
        <v>32.450000000000003</v>
      </c>
      <c r="KF210" s="593">
        <v>14.45</v>
      </c>
      <c r="KG210" s="593">
        <v>14.45</v>
      </c>
      <c r="KH210" s="593">
        <v>14.03</v>
      </c>
      <c r="KI210" s="593">
        <v>14.03</v>
      </c>
      <c r="KJ210" s="593">
        <v>14.03</v>
      </c>
      <c r="KK210" s="593">
        <v>14.03</v>
      </c>
      <c r="KR210" s="593">
        <v>33.68</v>
      </c>
      <c r="KS210" s="593">
        <v>33.68</v>
      </c>
      <c r="KT210" s="593">
        <v>33.68</v>
      </c>
      <c r="KU210" s="593">
        <v>33.68</v>
      </c>
      <c r="KV210" s="593">
        <v>182.2</v>
      </c>
      <c r="KW210" s="593">
        <v>182.2</v>
      </c>
      <c r="LD210" s="593">
        <v>16.690000000000001</v>
      </c>
      <c r="LE210" s="593">
        <v>16.690000000000001</v>
      </c>
      <c r="LF210" s="593">
        <v>16.690000000000001</v>
      </c>
      <c r="LG210" s="593">
        <v>16.690000000000001</v>
      </c>
      <c r="LH210" s="593">
        <v>2.81</v>
      </c>
      <c r="LI210" s="593">
        <v>2.81</v>
      </c>
      <c r="LP210" s="593">
        <v>15.95</v>
      </c>
      <c r="LQ210" s="593">
        <v>15.95</v>
      </c>
      <c r="LR210" s="593">
        <v>15.95</v>
      </c>
      <c r="LS210" s="593">
        <v>15.95</v>
      </c>
      <c r="LT210" s="604">
        <v>13.478600000000002</v>
      </c>
      <c r="LU210" s="604">
        <v>13.478600000000002</v>
      </c>
      <c r="MB210" s="593">
        <v>15.48</v>
      </c>
      <c r="MC210" s="593">
        <v>15.64</v>
      </c>
      <c r="MD210" s="593">
        <v>12.97</v>
      </c>
      <c r="ME210" s="593">
        <v>12.97</v>
      </c>
      <c r="MF210" s="593">
        <v>12.98</v>
      </c>
      <c r="MG210" s="593">
        <v>12.98</v>
      </c>
      <c r="MH210" s="593">
        <v>13.5</v>
      </c>
      <c r="MI210" s="593">
        <v>13.5</v>
      </c>
      <c r="MJ210" s="593">
        <v>12.87</v>
      </c>
      <c r="MK210" s="593">
        <v>12.87</v>
      </c>
      <c r="ML210" s="593">
        <v>13.24</v>
      </c>
      <c r="MM210" s="593">
        <v>13.04</v>
      </c>
      <c r="MN210" s="593">
        <v>36.590000000000003</v>
      </c>
      <c r="MO210" s="593">
        <v>36.590000000000003</v>
      </c>
      <c r="MP210" s="593">
        <v>31.83</v>
      </c>
      <c r="MQ210" s="593">
        <v>31.83</v>
      </c>
      <c r="MR210" s="593">
        <v>32.96</v>
      </c>
      <c r="MS210" s="593">
        <v>32.96</v>
      </c>
      <c r="MT210" s="593">
        <v>209.44</v>
      </c>
      <c r="MU210" s="593">
        <v>209.44</v>
      </c>
      <c r="MV210" s="593">
        <v>209.44</v>
      </c>
      <c r="MW210" s="593">
        <v>209.44</v>
      </c>
      <c r="MX210" s="593">
        <v>209.44</v>
      </c>
      <c r="MY210" s="593">
        <v>209.44</v>
      </c>
      <c r="MZ210" s="593">
        <v>59.38</v>
      </c>
      <c r="NA210" s="593">
        <v>59.38</v>
      </c>
      <c r="NB210" s="593">
        <v>263.68</v>
      </c>
      <c r="NC210" s="593">
        <v>263.68</v>
      </c>
      <c r="ND210" s="593">
        <v>258.17</v>
      </c>
      <c r="NE210" s="593">
        <v>258.17</v>
      </c>
      <c r="NF210" s="604">
        <f t="shared" si="17"/>
        <v>260.92500000000001</v>
      </c>
      <c r="NG210" s="604">
        <f t="shared" si="17"/>
        <v>260.92500000000001</v>
      </c>
      <c r="NH210" s="593">
        <v>260.85000000000002</v>
      </c>
      <c r="NI210" s="593">
        <v>260.85000000000002</v>
      </c>
      <c r="NL210" s="593">
        <v>51.09</v>
      </c>
      <c r="NM210" s="593">
        <v>51.09</v>
      </c>
      <c r="NN210" s="593">
        <v>222.44</v>
      </c>
      <c r="NO210" s="593">
        <v>222.44</v>
      </c>
      <c r="NP210" s="593">
        <v>222.44</v>
      </c>
      <c r="NQ210" s="593">
        <v>223.44</v>
      </c>
      <c r="NR210" s="593">
        <v>222.12</v>
      </c>
      <c r="NS210" s="593">
        <v>222.12</v>
      </c>
      <c r="NT210" s="593">
        <v>222.55</v>
      </c>
      <c r="NU210" s="593">
        <v>222.55</v>
      </c>
      <c r="NX210" s="593">
        <v>115.43</v>
      </c>
      <c r="NY210" s="593">
        <v>115.43</v>
      </c>
      <c r="NZ210" s="593">
        <v>233.46</v>
      </c>
      <c r="OA210" s="593">
        <v>233.46</v>
      </c>
      <c r="OB210" s="593">
        <v>233.46</v>
      </c>
      <c r="OC210" s="593">
        <v>233.46</v>
      </c>
      <c r="OD210" s="593">
        <v>233.7</v>
      </c>
      <c r="OE210" s="593">
        <v>233.7</v>
      </c>
      <c r="OJ210" s="593">
        <v>81.5</v>
      </c>
      <c r="OK210" s="593">
        <v>81.5</v>
      </c>
      <c r="OL210" s="593">
        <v>182.51</v>
      </c>
      <c r="OM210" s="593">
        <v>182.51</v>
      </c>
      <c r="ON210" s="593">
        <v>182.51</v>
      </c>
      <c r="OO210" s="593">
        <v>182.51</v>
      </c>
      <c r="OP210" s="593">
        <v>208.87</v>
      </c>
      <c r="OQ210" s="593">
        <v>208.87</v>
      </c>
      <c r="OR210" s="593">
        <v>230.52</v>
      </c>
      <c r="OS210" s="593">
        <v>230.52</v>
      </c>
      <c r="OV210" s="593">
        <v>38.29</v>
      </c>
      <c r="OW210" s="593">
        <v>38.29</v>
      </c>
      <c r="OX210" s="593">
        <v>33.65</v>
      </c>
      <c r="OY210" s="593">
        <v>33.65</v>
      </c>
      <c r="OZ210" s="593">
        <v>33.03</v>
      </c>
      <c r="PA210" s="593">
        <v>33.03</v>
      </c>
      <c r="PB210" s="593">
        <v>32.479999999999997</v>
      </c>
      <c r="PC210" s="593">
        <v>32.479999999999997</v>
      </c>
      <c r="PD210" s="593">
        <v>207.9</v>
      </c>
      <c r="PE210" s="593">
        <v>207.9</v>
      </c>
      <c r="PH210" s="593">
        <v>43.64</v>
      </c>
      <c r="PI210" s="593">
        <v>43.64</v>
      </c>
      <c r="PJ210" s="593">
        <v>38.909999999999997</v>
      </c>
      <c r="PK210" s="593">
        <v>38.909999999999997</v>
      </c>
      <c r="PL210" s="593">
        <v>38.909999999999997</v>
      </c>
      <c r="PM210" s="593">
        <v>37.54</v>
      </c>
      <c r="PN210" s="593">
        <v>37.54</v>
      </c>
      <c r="PO210" s="593">
        <v>37.71</v>
      </c>
      <c r="PP210" s="593">
        <v>220.29</v>
      </c>
      <c r="PQ210" s="593">
        <v>220.29</v>
      </c>
      <c r="PT210" s="593">
        <v>30.41</v>
      </c>
      <c r="PU210" s="593">
        <v>30.41</v>
      </c>
      <c r="PV210" s="593">
        <v>24.47</v>
      </c>
      <c r="PW210" s="593">
        <v>24.47</v>
      </c>
      <c r="PX210" s="593">
        <v>25.05</v>
      </c>
      <c r="PY210" s="593">
        <v>25.05</v>
      </c>
      <c r="PZ210" s="593">
        <v>25.05</v>
      </c>
      <c r="QA210" s="593">
        <v>25.05</v>
      </c>
      <c r="QB210" s="593">
        <v>25.05</v>
      </c>
      <c r="QC210" s="593">
        <v>25.05</v>
      </c>
      <c r="QD210" s="593">
        <v>25.15</v>
      </c>
      <c r="QE210" s="593">
        <v>25.28</v>
      </c>
      <c r="QF210" s="593">
        <v>8.77</v>
      </c>
      <c r="QG210" s="593">
        <v>8.77</v>
      </c>
      <c r="QH210" s="593">
        <v>6.99</v>
      </c>
      <c r="QI210" s="593">
        <v>6.99</v>
      </c>
      <c r="QJ210" s="593">
        <v>7.15</v>
      </c>
      <c r="QK210" s="593">
        <v>7.15</v>
      </c>
      <c r="QL210" s="593">
        <v>7.15</v>
      </c>
      <c r="QM210" s="593">
        <v>7.15</v>
      </c>
      <c r="QN210" s="593">
        <v>7.15</v>
      </c>
      <c r="QO210" s="593">
        <v>7.15</v>
      </c>
      <c r="QP210" s="593">
        <v>7.2</v>
      </c>
      <c r="QQ210" s="593">
        <v>7.2</v>
      </c>
      <c r="QR210" s="593">
        <v>10.32</v>
      </c>
      <c r="QS210" s="593">
        <v>10.32</v>
      </c>
      <c r="QT210" s="593">
        <v>8.23</v>
      </c>
      <c r="QU210" s="593">
        <v>8.23</v>
      </c>
      <c r="QV210" s="593">
        <v>8.41</v>
      </c>
      <c r="QW210" s="593">
        <v>8.41</v>
      </c>
      <c r="QX210" s="593">
        <v>8.41</v>
      </c>
      <c r="QY210" s="593">
        <v>8.41</v>
      </c>
      <c r="QZ210" s="593">
        <v>8.41</v>
      </c>
      <c r="RA210" s="593">
        <v>8.41</v>
      </c>
      <c r="RB210" s="593">
        <v>8.4700000000000006</v>
      </c>
      <c r="RC210" s="593">
        <v>8.4700000000000006</v>
      </c>
      <c r="RD210" s="593">
        <v>16.16</v>
      </c>
      <c r="RE210" s="593">
        <v>16.16</v>
      </c>
      <c r="RF210" s="593">
        <v>12.89</v>
      </c>
      <c r="RG210" s="593">
        <v>12.89</v>
      </c>
      <c r="RH210" s="593">
        <v>13.19</v>
      </c>
      <c r="RI210" s="593">
        <v>13.19</v>
      </c>
      <c r="RJ210" s="593">
        <v>13.19</v>
      </c>
      <c r="RK210" s="593">
        <v>13.19</v>
      </c>
      <c r="RL210" s="593">
        <v>13.19</v>
      </c>
      <c r="RM210" s="593">
        <v>13.19</v>
      </c>
      <c r="RN210" s="593">
        <v>13.27</v>
      </c>
      <c r="RO210" s="593">
        <v>13.34</v>
      </c>
      <c r="RP210" s="593">
        <v>42.62</v>
      </c>
      <c r="RQ210" s="593">
        <v>42.62</v>
      </c>
      <c r="RR210" s="593">
        <v>34.590000000000003</v>
      </c>
      <c r="RS210" s="593">
        <v>34.590000000000003</v>
      </c>
      <c r="RT210" s="593">
        <v>35.43</v>
      </c>
      <c r="RU210" s="593">
        <v>35.43</v>
      </c>
      <c r="RV210" s="593">
        <v>35.43</v>
      </c>
      <c r="RW210" s="593">
        <v>35.43</v>
      </c>
      <c r="RX210" s="593">
        <v>35.43</v>
      </c>
      <c r="RY210" s="593">
        <v>35.43</v>
      </c>
      <c r="RZ210" s="593">
        <v>35.5</v>
      </c>
      <c r="SA210" s="593">
        <v>35.5</v>
      </c>
      <c r="SB210" s="593">
        <v>22.47</v>
      </c>
      <c r="SC210" s="593">
        <v>22.47</v>
      </c>
      <c r="SD210" s="593">
        <v>18</v>
      </c>
      <c r="SE210" s="593">
        <v>18</v>
      </c>
      <c r="SF210" s="593">
        <v>18.420000000000002</v>
      </c>
      <c r="SG210" s="593">
        <v>18.420000000000002</v>
      </c>
      <c r="SH210" s="593">
        <v>18.420000000000002</v>
      </c>
      <c r="SI210" s="593">
        <v>18.420000000000002</v>
      </c>
      <c r="SJ210" s="593">
        <v>18.420000000000002</v>
      </c>
      <c r="SK210" s="593">
        <v>18.420000000000002</v>
      </c>
      <c r="SL210" s="593">
        <v>18.510000000000002</v>
      </c>
      <c r="SM210" s="593">
        <v>18.510000000000002</v>
      </c>
      <c r="SN210" s="593">
        <v>18.88</v>
      </c>
      <c r="SO210" s="593">
        <v>18.88</v>
      </c>
      <c r="SZ210" s="593">
        <v>20.68</v>
      </c>
      <c r="TA210" s="593">
        <v>20.68</v>
      </c>
      <c r="TX210" s="593">
        <v>13.17</v>
      </c>
      <c r="TY210" s="600">
        <v>13.17</v>
      </c>
    </row>
    <row r="211" spans="1:545" s="593" customFormat="1" x14ac:dyDescent="0.15">
      <c r="A211" s="602">
        <v>95</v>
      </c>
      <c r="B211" s="603">
        <v>48.24</v>
      </c>
      <c r="C211" s="603">
        <v>48.24</v>
      </c>
      <c r="D211" s="603">
        <v>48.29</v>
      </c>
      <c r="E211" s="603">
        <v>48.29</v>
      </c>
      <c r="F211" s="603">
        <v>189.3</v>
      </c>
      <c r="G211" s="603">
        <v>189.3</v>
      </c>
      <c r="H211" s="603">
        <v>180.49</v>
      </c>
      <c r="I211" s="603">
        <v>180.49</v>
      </c>
      <c r="J211" s="603">
        <v>183.83</v>
      </c>
      <c r="K211" s="603">
        <v>183.83</v>
      </c>
      <c r="L211" s="603"/>
      <c r="M211" s="603"/>
      <c r="N211" s="603"/>
      <c r="O211" s="603"/>
      <c r="P211" s="603"/>
      <c r="Q211" s="603"/>
      <c r="R211" s="603"/>
      <c r="S211" s="603"/>
      <c r="T211" s="603"/>
      <c r="U211" s="603"/>
      <c r="V211" s="603"/>
      <c r="W211" s="603"/>
      <c r="X211" s="603"/>
      <c r="Y211" s="603"/>
      <c r="Z211" s="603">
        <v>9.66</v>
      </c>
      <c r="AA211" s="603"/>
      <c r="AB211" s="603"/>
      <c r="AC211" s="603"/>
      <c r="AD211" s="603"/>
      <c r="AE211" s="603"/>
      <c r="AF211" s="603"/>
      <c r="AG211" s="603"/>
      <c r="AH211" s="603"/>
      <c r="AI211" s="603"/>
      <c r="AJ211" s="603"/>
      <c r="AK211" s="603"/>
      <c r="AL211" s="603">
        <v>22.48</v>
      </c>
      <c r="AM211" s="603">
        <v>22.48</v>
      </c>
      <c r="AN211" s="603"/>
      <c r="AO211" s="603"/>
      <c r="AP211" s="603"/>
      <c r="AQ211" s="603"/>
      <c r="AR211" s="603"/>
      <c r="AS211" s="603"/>
      <c r="AT211" s="603"/>
      <c r="AU211" s="603"/>
      <c r="AV211" s="603"/>
      <c r="AW211" s="603"/>
      <c r="AX211" s="603">
        <v>25.61</v>
      </c>
      <c r="AY211" s="603">
        <v>25.61</v>
      </c>
      <c r="AZ211" s="603"/>
      <c r="BA211" s="603"/>
      <c r="BB211" s="603"/>
      <c r="BC211" s="603"/>
      <c r="BD211" s="603"/>
      <c r="BE211" s="603"/>
      <c r="BF211" s="603"/>
      <c r="BG211" s="603"/>
      <c r="BH211" s="603"/>
      <c r="BI211" s="603"/>
      <c r="BJ211" s="603">
        <v>13.79</v>
      </c>
      <c r="BK211" s="603"/>
      <c r="BL211" s="603"/>
      <c r="BM211" s="603"/>
      <c r="BN211" s="603"/>
      <c r="BO211" s="603"/>
      <c r="BP211" s="603"/>
      <c r="BQ211" s="603"/>
      <c r="BR211" s="603"/>
      <c r="BS211" s="603"/>
      <c r="BT211" s="603"/>
      <c r="BU211" s="603"/>
      <c r="BV211" s="603">
        <v>3.85</v>
      </c>
      <c r="BW211" s="603"/>
      <c r="BX211" s="603"/>
      <c r="BY211" s="603"/>
      <c r="BZ211" s="603"/>
      <c r="CA211" s="603"/>
      <c r="CB211" s="603"/>
      <c r="CC211" s="603"/>
      <c r="CD211" s="603"/>
      <c r="CE211" s="603"/>
      <c r="CF211" s="603"/>
      <c r="CG211" s="603"/>
      <c r="CH211" s="603">
        <v>12.28</v>
      </c>
      <c r="CI211" s="603">
        <v>12.28</v>
      </c>
      <c r="CJ211" s="603"/>
      <c r="CK211" s="603"/>
      <c r="CL211" s="603"/>
      <c r="CM211" s="603"/>
      <c r="CN211" s="603"/>
      <c r="CO211" s="603"/>
      <c r="CP211" s="603"/>
      <c r="CQ211" s="603"/>
      <c r="CR211" s="603"/>
      <c r="CS211" s="603"/>
      <c r="CT211" s="603"/>
      <c r="CU211" s="603"/>
      <c r="CV211" s="603"/>
      <c r="CW211" s="603"/>
      <c r="CX211" s="603"/>
      <c r="CY211" s="603"/>
      <c r="CZ211" s="603"/>
      <c r="DA211" s="603"/>
      <c r="DB211" s="603"/>
      <c r="DC211" s="603"/>
      <c r="DD211" s="603"/>
      <c r="DE211" s="603"/>
      <c r="DF211" s="603">
        <v>151.15</v>
      </c>
      <c r="DG211" s="603">
        <v>151.15</v>
      </c>
      <c r="DH211" s="603">
        <v>150.56</v>
      </c>
      <c r="DI211" s="603">
        <v>151.16</v>
      </c>
      <c r="DJ211" s="603">
        <v>285.42</v>
      </c>
      <c r="DK211" s="603">
        <v>285.2</v>
      </c>
      <c r="DL211" s="603">
        <v>275.31</v>
      </c>
      <c r="DM211" s="603">
        <v>275.31</v>
      </c>
      <c r="DN211" s="603">
        <v>285.2</v>
      </c>
      <c r="DO211" s="603">
        <v>285.2</v>
      </c>
      <c r="DP211" s="603">
        <v>275.31</v>
      </c>
      <c r="DQ211" s="603">
        <v>285.2</v>
      </c>
      <c r="DR211" s="603">
        <v>285.2</v>
      </c>
      <c r="DS211" s="603">
        <v>285.2</v>
      </c>
      <c r="DT211" s="603">
        <v>275.31</v>
      </c>
      <c r="DU211" s="603">
        <v>275.31</v>
      </c>
      <c r="DV211" s="603">
        <v>296.14</v>
      </c>
      <c r="DW211" s="603">
        <v>287.61</v>
      </c>
      <c r="DX211" s="603">
        <v>296.14</v>
      </c>
      <c r="DY211" s="603">
        <v>296.14</v>
      </c>
      <c r="DZ211" s="603">
        <v>287.61</v>
      </c>
      <c r="EA211" s="603">
        <v>287.61</v>
      </c>
      <c r="EB211" s="603">
        <v>287.88</v>
      </c>
      <c r="EC211" s="603">
        <v>287.88</v>
      </c>
      <c r="ED211" s="603">
        <v>79.86</v>
      </c>
      <c r="EE211" s="603">
        <v>76.97</v>
      </c>
      <c r="EF211" s="603">
        <v>76.97</v>
      </c>
      <c r="EG211" s="603">
        <v>76.89</v>
      </c>
      <c r="EH211" s="603">
        <v>77.099999999999994</v>
      </c>
      <c r="EI211" s="603">
        <v>77.099999999999994</v>
      </c>
      <c r="EJ211" s="603">
        <v>233.95</v>
      </c>
      <c r="EK211" s="603">
        <v>233.95</v>
      </c>
      <c r="EL211" s="603">
        <v>233.95</v>
      </c>
      <c r="EM211" s="603">
        <v>239.01</v>
      </c>
      <c r="EN211" s="603">
        <v>234.09</v>
      </c>
      <c r="EO211" s="603">
        <v>234.09</v>
      </c>
      <c r="EP211" s="603">
        <v>234.21</v>
      </c>
      <c r="EQ211" s="603">
        <v>234.21</v>
      </c>
      <c r="ER211" s="603">
        <v>69.06</v>
      </c>
      <c r="ES211" s="603">
        <v>69.22</v>
      </c>
      <c r="ET211" s="603">
        <v>68.98</v>
      </c>
      <c r="EU211" s="603">
        <v>68.98</v>
      </c>
      <c r="EV211" s="603">
        <v>68.98</v>
      </c>
      <c r="EW211" s="603">
        <v>68.98</v>
      </c>
      <c r="EX211" s="603">
        <v>68.98</v>
      </c>
      <c r="EY211" s="603">
        <v>63.62</v>
      </c>
      <c r="EZ211" s="603">
        <v>197.22</v>
      </c>
      <c r="FA211" s="603">
        <v>197.22</v>
      </c>
      <c r="FB211" s="603">
        <v>197.22</v>
      </c>
      <c r="FC211" s="603">
        <v>197.22</v>
      </c>
      <c r="FD211" s="603">
        <v>38.56</v>
      </c>
      <c r="FE211" s="603">
        <v>38.56</v>
      </c>
      <c r="FF211" s="603">
        <v>38.56</v>
      </c>
      <c r="FG211" s="603">
        <v>38.56</v>
      </c>
      <c r="FH211" s="603">
        <v>38.56</v>
      </c>
      <c r="FI211" s="603">
        <v>38.56</v>
      </c>
      <c r="FJ211" s="603">
        <v>34.74</v>
      </c>
      <c r="FK211" s="603">
        <v>34.74</v>
      </c>
      <c r="FL211" s="593">
        <v>34.74</v>
      </c>
      <c r="FM211" s="593">
        <v>34.74</v>
      </c>
      <c r="FN211" s="593">
        <v>35.06</v>
      </c>
      <c r="FO211" s="593">
        <v>35.06</v>
      </c>
      <c r="FP211" s="593">
        <v>48.35</v>
      </c>
      <c r="FQ211" s="593">
        <v>48.35</v>
      </c>
      <c r="FR211" s="593">
        <v>48.35</v>
      </c>
      <c r="FS211" s="593">
        <v>48.35</v>
      </c>
      <c r="FT211" s="593">
        <v>203.35</v>
      </c>
      <c r="FU211" s="593">
        <v>203.35</v>
      </c>
      <c r="FV211" s="593">
        <v>203.35</v>
      </c>
      <c r="FW211" s="593">
        <v>203.35</v>
      </c>
      <c r="FX211" s="593">
        <v>203.35</v>
      </c>
      <c r="FY211" s="593">
        <v>203.35</v>
      </c>
      <c r="FZ211" s="593">
        <v>203.35</v>
      </c>
      <c r="GA211" s="593">
        <v>203.35</v>
      </c>
      <c r="GB211" s="593">
        <v>102.34</v>
      </c>
      <c r="GC211" s="593">
        <v>102.34</v>
      </c>
      <c r="GD211" s="593">
        <v>26.2</v>
      </c>
      <c r="GE211" s="593">
        <v>26.33</v>
      </c>
      <c r="GF211" s="593">
        <v>28.72</v>
      </c>
      <c r="GG211" s="593">
        <v>28.72</v>
      </c>
      <c r="GH211" s="593">
        <v>26.25</v>
      </c>
      <c r="GI211" s="593">
        <v>26.25</v>
      </c>
      <c r="GJ211" s="593">
        <v>26.03</v>
      </c>
      <c r="GK211" s="593">
        <v>26.03</v>
      </c>
      <c r="GL211" s="593">
        <v>26.03</v>
      </c>
      <c r="GM211" s="593">
        <v>26.03</v>
      </c>
      <c r="GN211" s="593">
        <v>9.89</v>
      </c>
      <c r="GO211" s="593">
        <v>9.89</v>
      </c>
      <c r="GP211" s="593">
        <v>8.81</v>
      </c>
      <c r="GQ211" s="593">
        <v>8.56</v>
      </c>
      <c r="GZ211" s="593">
        <v>58.36</v>
      </c>
      <c r="HA211" s="593">
        <v>58.36</v>
      </c>
      <c r="HB211" s="593">
        <v>184.48</v>
      </c>
      <c r="HC211" s="593">
        <v>184.48</v>
      </c>
      <c r="HD211" s="593">
        <v>184.48</v>
      </c>
      <c r="HE211" s="593">
        <v>184.48</v>
      </c>
      <c r="HF211" s="593">
        <v>240.92</v>
      </c>
      <c r="HG211" s="593">
        <v>240.92</v>
      </c>
      <c r="HH211" s="593">
        <v>240.92</v>
      </c>
      <c r="HI211" s="593">
        <v>240.92</v>
      </c>
      <c r="HJ211" s="593">
        <v>240.92</v>
      </c>
      <c r="HK211" s="593">
        <v>240.92</v>
      </c>
      <c r="HL211" s="593">
        <v>300.68</v>
      </c>
      <c r="HM211" s="593">
        <v>300.68</v>
      </c>
      <c r="HN211" s="593">
        <v>268.35000000000002</v>
      </c>
      <c r="HO211" s="593">
        <v>268.35000000000002</v>
      </c>
      <c r="HP211" s="593">
        <v>268.35000000000002</v>
      </c>
      <c r="HQ211" s="593">
        <v>268.35000000000002</v>
      </c>
      <c r="HR211" s="593">
        <v>272.42</v>
      </c>
      <c r="HS211" s="593">
        <v>272.42</v>
      </c>
      <c r="HT211" s="593">
        <v>272.42</v>
      </c>
      <c r="HU211" s="593">
        <v>272.42</v>
      </c>
      <c r="HX211" s="593">
        <v>52.97</v>
      </c>
      <c r="HY211" s="593">
        <v>52.97</v>
      </c>
      <c r="HZ211" s="593">
        <v>176.76</v>
      </c>
      <c r="IA211" s="593">
        <v>176.76</v>
      </c>
      <c r="IB211" s="593">
        <v>179.49</v>
      </c>
      <c r="IC211" s="593">
        <v>179.49</v>
      </c>
      <c r="ID211" s="593">
        <v>237.71</v>
      </c>
      <c r="IE211" s="593">
        <v>237.71</v>
      </c>
      <c r="IJ211" s="593">
        <v>131.38999999999999</v>
      </c>
      <c r="IK211" s="593">
        <v>131.38999999999999</v>
      </c>
      <c r="IL211" s="593">
        <v>264.07</v>
      </c>
      <c r="IM211" s="593">
        <v>264.07</v>
      </c>
      <c r="IN211" s="593">
        <v>343.49</v>
      </c>
      <c r="IO211" s="593">
        <v>343.49</v>
      </c>
      <c r="IP211" s="593">
        <v>343.49</v>
      </c>
      <c r="IQ211" s="593">
        <v>343.49</v>
      </c>
      <c r="IV211" s="593">
        <v>131.38999999999999</v>
      </c>
      <c r="IW211" s="593">
        <v>131.38999999999999</v>
      </c>
      <c r="IX211" s="593">
        <v>264.07</v>
      </c>
      <c r="IY211" s="593">
        <v>264.07</v>
      </c>
      <c r="IZ211" s="593">
        <v>343.49</v>
      </c>
      <c r="JA211" s="593">
        <v>343.49</v>
      </c>
      <c r="JB211" s="593">
        <v>343.49</v>
      </c>
      <c r="JC211" s="593">
        <v>343.49</v>
      </c>
      <c r="JH211" s="593">
        <v>123.17</v>
      </c>
      <c r="JI211" s="593">
        <v>123.17</v>
      </c>
      <c r="JJ211" s="593">
        <v>255.85</v>
      </c>
      <c r="JK211" s="593">
        <v>255.85</v>
      </c>
      <c r="JL211" s="593">
        <v>255.85</v>
      </c>
      <c r="JM211" s="593">
        <v>255.85</v>
      </c>
      <c r="JN211" s="593">
        <v>333.1</v>
      </c>
      <c r="JO211" s="593">
        <v>333.1</v>
      </c>
      <c r="JP211" s="593">
        <v>333.1</v>
      </c>
      <c r="JQ211" s="593">
        <v>333.1</v>
      </c>
      <c r="JT211" s="593">
        <v>32.520000000000003</v>
      </c>
      <c r="JU211" s="593">
        <v>32.520000000000003</v>
      </c>
      <c r="JV211" s="593">
        <v>32.520000000000003</v>
      </c>
      <c r="JW211" s="593">
        <v>32.520000000000003</v>
      </c>
      <c r="JX211" s="593">
        <v>32.520000000000003</v>
      </c>
      <c r="JY211" s="593">
        <v>32.520000000000003</v>
      </c>
      <c r="KF211" s="593">
        <v>14.48</v>
      </c>
      <c r="KG211" s="593">
        <v>14.48</v>
      </c>
      <c r="KH211" s="593">
        <v>14.07</v>
      </c>
      <c r="KI211" s="593">
        <v>14.07</v>
      </c>
      <c r="KJ211" s="593">
        <v>14.07</v>
      </c>
      <c r="KK211" s="593">
        <v>14.07</v>
      </c>
      <c r="KR211" s="593">
        <v>33.75</v>
      </c>
      <c r="KS211" s="593">
        <v>33.75</v>
      </c>
      <c r="KT211" s="593">
        <v>33.75</v>
      </c>
      <c r="KU211" s="593">
        <v>33.75</v>
      </c>
      <c r="KV211" s="593">
        <v>182.76</v>
      </c>
      <c r="KW211" s="593">
        <v>182.76</v>
      </c>
      <c r="LD211" s="593">
        <v>16.739999999999998</v>
      </c>
      <c r="LE211" s="593">
        <v>16.739999999999998</v>
      </c>
      <c r="LF211" s="593">
        <v>16.739999999999998</v>
      </c>
      <c r="LG211" s="593">
        <v>16.739999999999998</v>
      </c>
      <c r="LH211" s="593">
        <v>2.82</v>
      </c>
      <c r="LI211" s="593">
        <v>2.82</v>
      </c>
      <c r="LP211" s="593">
        <v>15.98</v>
      </c>
      <c r="LQ211" s="593">
        <v>15.98</v>
      </c>
      <c r="LR211" s="593">
        <v>15.98</v>
      </c>
      <c r="LS211" s="593">
        <v>15.98</v>
      </c>
      <c r="LT211" s="604">
        <v>13.534800000000002</v>
      </c>
      <c r="LU211" s="604">
        <v>13.534800000000002</v>
      </c>
      <c r="MB211" s="593">
        <v>15.51</v>
      </c>
      <c r="MC211" s="593">
        <v>15.67</v>
      </c>
      <c r="MD211" s="593">
        <v>13.02</v>
      </c>
      <c r="ME211" s="593">
        <v>13.02</v>
      </c>
      <c r="MF211" s="593">
        <v>13.02</v>
      </c>
      <c r="MG211" s="593">
        <v>13.02</v>
      </c>
      <c r="MH211" s="593">
        <v>13.54</v>
      </c>
      <c r="MI211" s="593">
        <v>13.54</v>
      </c>
      <c r="MJ211" s="593">
        <v>12.91</v>
      </c>
      <c r="MK211" s="593">
        <v>12.91</v>
      </c>
      <c r="ML211" s="593">
        <v>13.28</v>
      </c>
      <c r="MM211" s="593">
        <v>13.08</v>
      </c>
      <c r="MN211" s="593">
        <v>36.67</v>
      </c>
      <c r="MO211" s="593">
        <v>36.67</v>
      </c>
      <c r="MP211" s="593">
        <v>31.93</v>
      </c>
      <c r="MQ211" s="593">
        <v>31.93</v>
      </c>
      <c r="MR211" s="593">
        <v>33.06</v>
      </c>
      <c r="MS211" s="593">
        <v>33.06</v>
      </c>
      <c r="MT211" s="593">
        <v>210.09</v>
      </c>
      <c r="MU211" s="593">
        <v>210.09</v>
      </c>
      <c r="MV211" s="593">
        <v>210.09</v>
      </c>
      <c r="MW211" s="593">
        <v>210.09</v>
      </c>
      <c r="MX211" s="593">
        <v>210.09</v>
      </c>
      <c r="MY211" s="593">
        <v>210.09</v>
      </c>
      <c r="MZ211" s="593">
        <v>59.51</v>
      </c>
      <c r="NA211" s="593">
        <v>59.51</v>
      </c>
      <c r="NB211" s="593">
        <v>264.45999999999998</v>
      </c>
      <c r="NC211" s="593">
        <v>264.45999999999998</v>
      </c>
      <c r="ND211" s="593">
        <v>258.95</v>
      </c>
      <c r="NE211" s="593">
        <v>258.95</v>
      </c>
      <c r="NF211" s="604">
        <f t="shared" si="17"/>
        <v>261.70499999999998</v>
      </c>
      <c r="NG211" s="604">
        <f t="shared" si="17"/>
        <v>261.70499999999998</v>
      </c>
      <c r="NH211" s="593">
        <v>261.60000000000002</v>
      </c>
      <c r="NI211" s="593">
        <v>261.60000000000002</v>
      </c>
      <c r="NL211" s="593">
        <v>51.2</v>
      </c>
      <c r="NM211" s="593">
        <v>51.2</v>
      </c>
      <c r="NN211" s="593">
        <v>223.11</v>
      </c>
      <c r="NO211" s="593">
        <v>223.11</v>
      </c>
      <c r="NP211" s="593">
        <v>223.11</v>
      </c>
      <c r="NQ211" s="593">
        <v>224.1</v>
      </c>
      <c r="NR211" s="593">
        <v>222.8</v>
      </c>
      <c r="NS211" s="593">
        <v>222.8</v>
      </c>
      <c r="NT211" s="593">
        <v>223.22</v>
      </c>
      <c r="NU211" s="593">
        <v>223.22</v>
      </c>
      <c r="NX211" s="593">
        <v>115.67</v>
      </c>
      <c r="NY211" s="593">
        <v>115.67</v>
      </c>
      <c r="NZ211" s="593">
        <v>234.04</v>
      </c>
      <c r="OA211" s="593">
        <v>234.04</v>
      </c>
      <c r="OB211" s="593">
        <v>234.04</v>
      </c>
      <c r="OC211" s="593">
        <v>234.04</v>
      </c>
      <c r="OD211" s="593">
        <v>234.27</v>
      </c>
      <c r="OE211" s="593">
        <v>234.27</v>
      </c>
      <c r="OJ211" s="593">
        <v>81.680000000000007</v>
      </c>
      <c r="OK211" s="593">
        <v>81.680000000000007</v>
      </c>
      <c r="OL211" s="593">
        <v>182.87</v>
      </c>
      <c r="OM211" s="593">
        <v>182.87</v>
      </c>
      <c r="ON211" s="593">
        <v>182.87</v>
      </c>
      <c r="OO211" s="593">
        <v>182.87</v>
      </c>
      <c r="OP211" s="593">
        <v>209.68</v>
      </c>
      <c r="OQ211" s="593">
        <v>209.68</v>
      </c>
      <c r="OR211" s="593">
        <v>231.17</v>
      </c>
      <c r="OS211" s="593">
        <v>231.17</v>
      </c>
      <c r="OV211" s="593">
        <v>38.380000000000003</v>
      </c>
      <c r="OW211" s="593">
        <v>38.380000000000003</v>
      </c>
      <c r="OX211" s="593">
        <v>33.76</v>
      </c>
      <c r="OY211" s="593">
        <v>33.76</v>
      </c>
      <c r="OZ211" s="593">
        <v>33.14</v>
      </c>
      <c r="PA211" s="593">
        <v>33.14</v>
      </c>
      <c r="PB211" s="593">
        <v>32.58</v>
      </c>
      <c r="PC211" s="593">
        <v>32.58</v>
      </c>
      <c r="PD211" s="593">
        <v>208.54</v>
      </c>
      <c r="PE211" s="593">
        <v>208.54</v>
      </c>
      <c r="PH211" s="593">
        <v>43.74</v>
      </c>
      <c r="PI211" s="593">
        <v>43.74</v>
      </c>
      <c r="PJ211" s="593">
        <v>39.03</v>
      </c>
      <c r="PK211" s="593">
        <v>39.03</v>
      </c>
      <c r="PL211" s="593">
        <v>39.03</v>
      </c>
      <c r="PM211" s="593">
        <v>37.659999999999997</v>
      </c>
      <c r="PN211" s="593">
        <v>37.659999999999997</v>
      </c>
      <c r="PO211" s="593">
        <v>37.83</v>
      </c>
      <c r="PP211" s="593">
        <v>220.95</v>
      </c>
      <c r="PQ211" s="593">
        <v>220.95</v>
      </c>
      <c r="PT211" s="593">
        <v>30.47</v>
      </c>
      <c r="PU211" s="593">
        <v>30.47</v>
      </c>
      <c r="PV211" s="593">
        <v>24.57</v>
      </c>
      <c r="PW211" s="593">
        <v>24.57</v>
      </c>
      <c r="PX211" s="593">
        <v>25.14</v>
      </c>
      <c r="PY211" s="593">
        <v>25.14</v>
      </c>
      <c r="PZ211" s="593">
        <v>25.14</v>
      </c>
      <c r="QA211" s="593">
        <v>25.14</v>
      </c>
      <c r="QB211" s="593">
        <v>25.14</v>
      </c>
      <c r="QC211" s="593">
        <v>25.14</v>
      </c>
      <c r="QD211" s="593">
        <v>25.24</v>
      </c>
      <c r="QE211" s="593">
        <v>25.37</v>
      </c>
      <c r="QF211" s="593">
        <v>8.7899999999999991</v>
      </c>
      <c r="QG211" s="593">
        <v>8.7899999999999991</v>
      </c>
      <c r="QH211" s="593">
        <v>7.02</v>
      </c>
      <c r="QI211" s="593">
        <v>7.02</v>
      </c>
      <c r="QJ211" s="593">
        <v>7.17</v>
      </c>
      <c r="QK211" s="593">
        <v>7.17</v>
      </c>
      <c r="QL211" s="593">
        <v>7.17</v>
      </c>
      <c r="QM211" s="593">
        <v>7.17</v>
      </c>
      <c r="QN211" s="593">
        <v>7.17</v>
      </c>
      <c r="QO211" s="593">
        <v>7.17</v>
      </c>
      <c r="QP211" s="593">
        <v>7.23</v>
      </c>
      <c r="QQ211" s="593">
        <v>7.23</v>
      </c>
      <c r="QR211" s="593">
        <v>10.35</v>
      </c>
      <c r="QS211" s="593">
        <v>10.35</v>
      </c>
      <c r="QT211" s="593">
        <v>8.26</v>
      </c>
      <c r="QU211" s="593">
        <v>8.26</v>
      </c>
      <c r="QV211" s="593">
        <v>8.44</v>
      </c>
      <c r="QW211" s="593">
        <v>8.44</v>
      </c>
      <c r="QX211" s="593">
        <v>8.44</v>
      </c>
      <c r="QY211" s="593">
        <v>8.44</v>
      </c>
      <c r="QZ211" s="593">
        <v>8.44</v>
      </c>
      <c r="RA211" s="593">
        <v>8.44</v>
      </c>
      <c r="RB211" s="593">
        <v>8.5</v>
      </c>
      <c r="RC211" s="593">
        <v>8.5</v>
      </c>
      <c r="RD211" s="593">
        <v>16.2</v>
      </c>
      <c r="RE211" s="593">
        <v>16.2</v>
      </c>
      <c r="RF211" s="593">
        <v>12.94</v>
      </c>
      <c r="RG211" s="593">
        <v>12.94</v>
      </c>
      <c r="RH211" s="593">
        <v>13.23</v>
      </c>
      <c r="RI211" s="593">
        <v>13.23</v>
      </c>
      <c r="RJ211" s="593">
        <v>13.23</v>
      </c>
      <c r="RK211" s="593">
        <v>13.23</v>
      </c>
      <c r="RL211" s="593">
        <v>13.23</v>
      </c>
      <c r="RM211" s="593">
        <v>13.23</v>
      </c>
      <c r="RN211" s="593">
        <v>13.32</v>
      </c>
      <c r="RO211" s="593">
        <v>13.39</v>
      </c>
      <c r="RP211" s="593">
        <v>42.71</v>
      </c>
      <c r="RQ211" s="593">
        <v>42.71</v>
      </c>
      <c r="RR211" s="593">
        <v>34.72</v>
      </c>
      <c r="RS211" s="593">
        <v>34.72</v>
      </c>
      <c r="RT211" s="593">
        <v>35.549999999999997</v>
      </c>
      <c r="RU211" s="593">
        <v>35.549999999999997</v>
      </c>
      <c r="RV211" s="593">
        <v>35.549999999999997</v>
      </c>
      <c r="RW211" s="593">
        <v>35.549999999999997</v>
      </c>
      <c r="RX211" s="593">
        <v>35.549999999999997</v>
      </c>
      <c r="RY211" s="593">
        <v>35.549999999999997</v>
      </c>
      <c r="RZ211" s="593">
        <v>35.619999999999997</v>
      </c>
      <c r="SA211" s="593">
        <v>35.619999999999997</v>
      </c>
      <c r="SB211" s="593">
        <v>22.52</v>
      </c>
      <c r="SC211" s="593">
        <v>22.52</v>
      </c>
      <c r="SD211" s="593">
        <v>18.07</v>
      </c>
      <c r="SE211" s="593">
        <v>18.07</v>
      </c>
      <c r="SF211" s="593">
        <v>18.489999999999998</v>
      </c>
      <c r="SG211" s="593">
        <v>18.489999999999998</v>
      </c>
      <c r="SH211" s="593">
        <v>18.489999999999998</v>
      </c>
      <c r="SI211" s="593">
        <v>18.489999999999998</v>
      </c>
      <c r="SJ211" s="593">
        <v>18.489999999999998</v>
      </c>
      <c r="SK211" s="593">
        <v>18.489999999999998</v>
      </c>
      <c r="SL211" s="593">
        <v>18.579999999999998</v>
      </c>
      <c r="SM211" s="593">
        <v>18.579999999999998</v>
      </c>
      <c r="SN211" s="593">
        <v>18.920000000000002</v>
      </c>
      <c r="SO211" s="593">
        <v>18.920000000000002</v>
      </c>
      <c r="SZ211" s="593">
        <v>20.73</v>
      </c>
      <c r="TA211" s="593">
        <v>20.73</v>
      </c>
      <c r="TX211" s="593">
        <v>13.2</v>
      </c>
      <c r="TY211" s="600">
        <v>13.2</v>
      </c>
    </row>
    <row r="212" spans="1:545" s="593" customFormat="1" x14ac:dyDescent="0.15">
      <c r="A212" s="602">
        <v>96</v>
      </c>
      <c r="B212" s="603">
        <v>48.34</v>
      </c>
      <c r="C212" s="603">
        <v>48.34</v>
      </c>
      <c r="D212" s="603">
        <v>48.39</v>
      </c>
      <c r="E212" s="603">
        <v>48.39</v>
      </c>
      <c r="F212" s="603">
        <v>189.78</v>
      </c>
      <c r="G212" s="603">
        <v>189.78</v>
      </c>
      <c r="H212" s="603">
        <v>180.99</v>
      </c>
      <c r="I212" s="603">
        <v>180.99</v>
      </c>
      <c r="J212" s="603">
        <v>184.27</v>
      </c>
      <c r="K212" s="603">
        <v>184.27</v>
      </c>
      <c r="L212" s="603"/>
      <c r="M212" s="603"/>
      <c r="N212" s="603"/>
      <c r="O212" s="603"/>
      <c r="P212" s="603"/>
      <c r="Q212" s="603"/>
      <c r="R212" s="603"/>
      <c r="S212" s="603"/>
      <c r="T212" s="603"/>
      <c r="U212" s="603"/>
      <c r="V212" s="603"/>
      <c r="W212" s="603"/>
      <c r="X212" s="603"/>
      <c r="Y212" s="603"/>
      <c r="Z212" s="603">
        <v>9.68</v>
      </c>
      <c r="AA212" s="603"/>
      <c r="AB212" s="603"/>
      <c r="AC212" s="603"/>
      <c r="AD212" s="603"/>
      <c r="AE212" s="603"/>
      <c r="AF212" s="603"/>
      <c r="AG212" s="603"/>
      <c r="AH212" s="603"/>
      <c r="AI212" s="603"/>
      <c r="AJ212" s="603"/>
      <c r="AK212" s="603"/>
      <c r="AL212" s="603">
        <v>22.52</v>
      </c>
      <c r="AM212" s="603">
        <v>22.52</v>
      </c>
      <c r="AN212" s="603"/>
      <c r="AO212" s="603"/>
      <c r="AP212" s="603"/>
      <c r="AQ212" s="603"/>
      <c r="AR212" s="603"/>
      <c r="AS212" s="603"/>
      <c r="AT212" s="603"/>
      <c r="AU212" s="603"/>
      <c r="AV212" s="603"/>
      <c r="AW212" s="603"/>
      <c r="AX212" s="603">
        <v>25.67</v>
      </c>
      <c r="AY212" s="603">
        <v>25.67</v>
      </c>
      <c r="AZ212" s="603"/>
      <c r="BA212" s="603"/>
      <c r="BB212" s="603"/>
      <c r="BC212" s="603"/>
      <c r="BD212" s="603"/>
      <c r="BE212" s="603"/>
      <c r="BF212" s="603"/>
      <c r="BG212" s="603"/>
      <c r="BH212" s="603"/>
      <c r="BI212" s="603"/>
      <c r="BJ212" s="603">
        <v>13.82</v>
      </c>
      <c r="BK212" s="603"/>
      <c r="BL212" s="603"/>
      <c r="BM212" s="603"/>
      <c r="BN212" s="603"/>
      <c r="BO212" s="603"/>
      <c r="BP212" s="603"/>
      <c r="BQ212" s="603"/>
      <c r="BR212" s="603"/>
      <c r="BS212" s="603"/>
      <c r="BT212" s="603"/>
      <c r="BU212" s="603"/>
      <c r="BV212" s="603">
        <v>3.86</v>
      </c>
      <c r="BW212" s="603"/>
      <c r="BX212" s="603"/>
      <c r="BY212" s="603"/>
      <c r="BZ212" s="603"/>
      <c r="CA212" s="603"/>
      <c r="CB212" s="603"/>
      <c r="CC212" s="603"/>
      <c r="CD212" s="603"/>
      <c r="CE212" s="603"/>
      <c r="CF212" s="603"/>
      <c r="CG212" s="603"/>
      <c r="CH212" s="603">
        <v>12.31</v>
      </c>
      <c r="CI212" s="603">
        <v>12.31</v>
      </c>
      <c r="CJ212" s="603"/>
      <c r="CK212" s="603"/>
      <c r="CL212" s="603"/>
      <c r="CM212" s="603"/>
      <c r="CN212" s="603"/>
      <c r="CO212" s="603"/>
      <c r="CP212" s="603"/>
      <c r="CQ212" s="603"/>
      <c r="CR212" s="603"/>
      <c r="CS212" s="603"/>
      <c r="CT212" s="603"/>
      <c r="CU212" s="603"/>
      <c r="CV212" s="603"/>
      <c r="CW212" s="603"/>
      <c r="CX212" s="603"/>
      <c r="CY212" s="603"/>
      <c r="CZ212" s="603"/>
      <c r="DA212" s="603"/>
      <c r="DB212" s="603"/>
      <c r="DC212" s="603"/>
      <c r="DD212" s="603"/>
      <c r="DE212" s="603"/>
      <c r="DF212" s="603">
        <v>151.46</v>
      </c>
      <c r="DG212" s="603">
        <v>151.46</v>
      </c>
      <c r="DH212" s="603">
        <v>150.87</v>
      </c>
      <c r="DI212" s="603">
        <v>151.47</v>
      </c>
      <c r="DJ212" s="603">
        <v>286.26</v>
      </c>
      <c r="DK212" s="603">
        <v>286.05</v>
      </c>
      <c r="DL212" s="603">
        <v>276.12</v>
      </c>
      <c r="DM212" s="603">
        <v>276.12</v>
      </c>
      <c r="DN212" s="603">
        <v>286.05</v>
      </c>
      <c r="DO212" s="603">
        <v>286.05</v>
      </c>
      <c r="DP212" s="603">
        <v>276.12</v>
      </c>
      <c r="DQ212" s="603">
        <v>286.05</v>
      </c>
      <c r="DR212" s="603">
        <v>286.05</v>
      </c>
      <c r="DS212" s="603">
        <v>286.05</v>
      </c>
      <c r="DT212" s="603">
        <v>276.12</v>
      </c>
      <c r="DU212" s="603">
        <v>276.12</v>
      </c>
      <c r="DV212" s="603">
        <v>296.89</v>
      </c>
      <c r="DW212" s="603">
        <v>288.33999999999997</v>
      </c>
      <c r="DX212" s="603">
        <v>296.89</v>
      </c>
      <c r="DY212" s="603">
        <v>296.89</v>
      </c>
      <c r="DZ212" s="603">
        <v>288.33999999999997</v>
      </c>
      <c r="EA212" s="603">
        <v>288.33999999999997</v>
      </c>
      <c r="EB212" s="603">
        <v>288.61</v>
      </c>
      <c r="EC212" s="603">
        <v>288.61</v>
      </c>
      <c r="ED212" s="603">
        <v>80.03</v>
      </c>
      <c r="EE212" s="603">
        <v>77.13</v>
      </c>
      <c r="EF212" s="603">
        <v>77.13</v>
      </c>
      <c r="EG212" s="603">
        <v>77.05</v>
      </c>
      <c r="EH212" s="603">
        <v>77.25</v>
      </c>
      <c r="EI212" s="603">
        <v>77.25</v>
      </c>
      <c r="EJ212" s="603">
        <v>234.56</v>
      </c>
      <c r="EK212" s="603">
        <v>234.56</v>
      </c>
      <c r="EL212" s="603">
        <v>234.56</v>
      </c>
      <c r="EM212" s="603">
        <v>239.63</v>
      </c>
      <c r="EN212" s="603">
        <v>234.7</v>
      </c>
      <c r="EO212" s="603">
        <v>234.7</v>
      </c>
      <c r="EP212" s="603">
        <v>234.82</v>
      </c>
      <c r="EQ212" s="603">
        <v>234.82</v>
      </c>
      <c r="ER212" s="603">
        <v>69.2</v>
      </c>
      <c r="ES212" s="603">
        <v>69.36</v>
      </c>
      <c r="ET212" s="603">
        <v>69.12</v>
      </c>
      <c r="EU212" s="603">
        <v>69.12</v>
      </c>
      <c r="EV212" s="603">
        <v>69.12</v>
      </c>
      <c r="EW212" s="603">
        <v>69.12</v>
      </c>
      <c r="EX212" s="603">
        <v>69.12</v>
      </c>
      <c r="EY212" s="603">
        <v>63.8</v>
      </c>
      <c r="EZ212" s="603">
        <v>197.78</v>
      </c>
      <c r="FA212" s="603">
        <v>197.78</v>
      </c>
      <c r="FB212" s="603">
        <v>197.78</v>
      </c>
      <c r="FC212" s="603">
        <v>197.78</v>
      </c>
      <c r="FD212" s="603">
        <v>38.64</v>
      </c>
      <c r="FE212" s="603">
        <v>38.64</v>
      </c>
      <c r="FF212" s="603">
        <v>38.64</v>
      </c>
      <c r="FG212" s="603">
        <v>38.64</v>
      </c>
      <c r="FH212" s="603">
        <v>38.64</v>
      </c>
      <c r="FI212" s="603">
        <v>38.64</v>
      </c>
      <c r="FJ212" s="603">
        <v>34.840000000000003</v>
      </c>
      <c r="FK212" s="603">
        <v>34.840000000000003</v>
      </c>
      <c r="FL212" s="593">
        <v>34.85</v>
      </c>
      <c r="FM212" s="593">
        <v>34.85</v>
      </c>
      <c r="FN212" s="593">
        <v>35.159999999999997</v>
      </c>
      <c r="FO212" s="593">
        <v>35.159999999999997</v>
      </c>
      <c r="FP212" s="593">
        <v>48.45</v>
      </c>
      <c r="FQ212" s="593">
        <v>48.45</v>
      </c>
      <c r="FR212" s="593">
        <v>48.45</v>
      </c>
      <c r="FS212" s="593">
        <v>48.45</v>
      </c>
      <c r="FT212" s="593">
        <v>203.9</v>
      </c>
      <c r="FU212" s="593">
        <v>203.9</v>
      </c>
      <c r="FV212" s="593">
        <v>203.9</v>
      </c>
      <c r="FW212" s="593">
        <v>203.9</v>
      </c>
      <c r="FX212" s="593">
        <v>203.9</v>
      </c>
      <c r="FY212" s="593">
        <v>203.9</v>
      </c>
      <c r="FZ212" s="593">
        <v>203.9</v>
      </c>
      <c r="GA212" s="593">
        <v>203.9</v>
      </c>
      <c r="GB212" s="593">
        <v>102.62</v>
      </c>
      <c r="GC212" s="593">
        <v>102.62</v>
      </c>
      <c r="GD212" s="593">
        <v>26.28</v>
      </c>
      <c r="GE212" s="593">
        <v>26.41</v>
      </c>
      <c r="GF212" s="593">
        <v>28.78</v>
      </c>
      <c r="GG212" s="593">
        <v>28.78</v>
      </c>
      <c r="GH212" s="593">
        <v>26.33</v>
      </c>
      <c r="GI212" s="593">
        <v>26.33</v>
      </c>
      <c r="GJ212" s="593">
        <v>26.11</v>
      </c>
      <c r="GK212" s="593">
        <v>26.11</v>
      </c>
      <c r="GL212" s="593">
        <v>26.11</v>
      </c>
      <c r="GM212" s="593">
        <v>26.11</v>
      </c>
      <c r="GN212" s="593">
        <v>9.91</v>
      </c>
      <c r="GO212" s="593">
        <v>9.91</v>
      </c>
      <c r="GP212" s="593">
        <v>8.83</v>
      </c>
      <c r="GQ212" s="593">
        <v>8.59</v>
      </c>
      <c r="GZ212" s="593">
        <v>58.48</v>
      </c>
      <c r="HA212" s="593">
        <v>58.48</v>
      </c>
      <c r="HB212" s="593">
        <v>184.92</v>
      </c>
      <c r="HC212" s="593">
        <v>184.92</v>
      </c>
      <c r="HD212" s="593">
        <v>184.92</v>
      </c>
      <c r="HE212" s="593">
        <v>184.92</v>
      </c>
      <c r="HF212" s="593">
        <v>241.61</v>
      </c>
      <c r="HG212" s="593">
        <v>241.61</v>
      </c>
      <c r="HH212" s="593">
        <v>241.61</v>
      </c>
      <c r="HI212" s="593">
        <v>241.61</v>
      </c>
      <c r="HJ212" s="593">
        <v>241.61</v>
      </c>
      <c r="HK212" s="593">
        <v>241.61</v>
      </c>
      <c r="HL212" s="593">
        <v>301.52</v>
      </c>
      <c r="HM212" s="593">
        <v>301.52</v>
      </c>
      <c r="HN212" s="593">
        <v>269.14</v>
      </c>
      <c r="HO212" s="593">
        <v>269.14</v>
      </c>
      <c r="HP212" s="593">
        <v>269.14</v>
      </c>
      <c r="HQ212" s="593">
        <v>269.14</v>
      </c>
      <c r="HR212" s="593">
        <v>273.16000000000003</v>
      </c>
      <c r="HS212" s="593">
        <v>273.16000000000003</v>
      </c>
      <c r="HT212" s="593">
        <v>273.16000000000003</v>
      </c>
      <c r="HU212" s="593">
        <v>273.16000000000003</v>
      </c>
      <c r="HX212" s="593">
        <v>53.08</v>
      </c>
      <c r="HY212" s="593">
        <v>53.08</v>
      </c>
      <c r="HZ212" s="593">
        <v>177.19</v>
      </c>
      <c r="IA212" s="593">
        <v>177.19</v>
      </c>
      <c r="IB212" s="593">
        <v>179.94</v>
      </c>
      <c r="IC212" s="593">
        <v>179.94</v>
      </c>
      <c r="ID212" s="593">
        <v>238.4</v>
      </c>
      <c r="IE212" s="593">
        <v>238.4</v>
      </c>
      <c r="IJ212" s="593">
        <v>131.65</v>
      </c>
      <c r="IK212" s="593">
        <v>131.65</v>
      </c>
      <c r="IL212" s="593">
        <v>264.52</v>
      </c>
      <c r="IM212" s="593">
        <v>264.52</v>
      </c>
      <c r="IN212" s="593">
        <v>344.24</v>
      </c>
      <c r="IO212" s="593">
        <v>344.24</v>
      </c>
      <c r="IP212" s="593">
        <v>344.24</v>
      </c>
      <c r="IQ212" s="593">
        <v>344.24</v>
      </c>
      <c r="IV212" s="593">
        <v>131.65</v>
      </c>
      <c r="IW212" s="593">
        <v>131.65</v>
      </c>
      <c r="IX212" s="593">
        <v>264.52</v>
      </c>
      <c r="IY212" s="593">
        <v>264.52</v>
      </c>
      <c r="IZ212" s="593">
        <v>344.24</v>
      </c>
      <c r="JA212" s="593">
        <v>344.24</v>
      </c>
      <c r="JB212" s="593">
        <v>344.24</v>
      </c>
      <c r="JC212" s="593">
        <v>344.24</v>
      </c>
      <c r="JH212" s="593">
        <v>123.42</v>
      </c>
      <c r="JI212" s="593">
        <v>123.42</v>
      </c>
      <c r="JJ212" s="593">
        <v>256.31</v>
      </c>
      <c r="JK212" s="593">
        <v>256.31</v>
      </c>
      <c r="JL212" s="593">
        <v>256.31</v>
      </c>
      <c r="JM212" s="593">
        <v>256.31</v>
      </c>
      <c r="JN212" s="593">
        <v>333.85</v>
      </c>
      <c r="JO212" s="593">
        <v>333.85</v>
      </c>
      <c r="JP212" s="593">
        <v>333.85</v>
      </c>
      <c r="JQ212" s="593">
        <v>333.85</v>
      </c>
      <c r="JT212" s="593">
        <v>32.590000000000003</v>
      </c>
      <c r="JU212" s="593">
        <v>32.590000000000003</v>
      </c>
      <c r="JV212" s="593">
        <v>32.590000000000003</v>
      </c>
      <c r="JW212" s="593">
        <v>32.590000000000003</v>
      </c>
      <c r="JX212" s="593">
        <v>32.590000000000003</v>
      </c>
      <c r="JY212" s="593">
        <v>32.590000000000003</v>
      </c>
      <c r="KF212" s="593">
        <v>14.51</v>
      </c>
      <c r="KG212" s="593">
        <v>14.51</v>
      </c>
      <c r="KH212" s="593">
        <v>14.1</v>
      </c>
      <c r="KI212" s="593">
        <v>14.1</v>
      </c>
      <c r="KJ212" s="593">
        <v>14.1</v>
      </c>
      <c r="KK212" s="593">
        <v>14.1</v>
      </c>
      <c r="KR212" s="593">
        <v>33.82</v>
      </c>
      <c r="KS212" s="593">
        <v>33.82</v>
      </c>
      <c r="KT212" s="593">
        <v>33.82</v>
      </c>
      <c r="KU212" s="593">
        <v>33.82</v>
      </c>
      <c r="KV212" s="593">
        <v>183.31</v>
      </c>
      <c r="KW212" s="593">
        <v>183.31</v>
      </c>
      <c r="LD212" s="593">
        <v>16.79</v>
      </c>
      <c r="LE212" s="593">
        <v>16.79</v>
      </c>
      <c r="LF212" s="593">
        <v>16.79</v>
      </c>
      <c r="LG212" s="593">
        <v>16.79</v>
      </c>
      <c r="LH212" s="593">
        <v>2.82</v>
      </c>
      <c r="LI212" s="593">
        <v>2.82</v>
      </c>
      <c r="LP212" s="593">
        <v>16.010000000000002</v>
      </c>
      <c r="LQ212" s="593">
        <v>16.010000000000002</v>
      </c>
      <c r="LR212" s="593">
        <v>16.010000000000002</v>
      </c>
      <c r="LS212" s="593">
        <v>16.010000000000002</v>
      </c>
      <c r="LT212" s="604">
        <v>13.591000000000003</v>
      </c>
      <c r="LU212" s="604">
        <v>13.591000000000003</v>
      </c>
      <c r="MB212" s="593">
        <v>15.54</v>
      </c>
      <c r="MC212" s="593">
        <v>15.7</v>
      </c>
      <c r="MD212" s="593">
        <v>13.06</v>
      </c>
      <c r="ME212" s="593">
        <v>13.06</v>
      </c>
      <c r="MF212" s="593">
        <v>13.07</v>
      </c>
      <c r="MG212" s="593">
        <v>13.07</v>
      </c>
      <c r="MH212" s="593">
        <v>13.58</v>
      </c>
      <c r="MI212" s="593">
        <v>13.58</v>
      </c>
      <c r="MJ212" s="593">
        <v>12.95</v>
      </c>
      <c r="MK212" s="593">
        <v>12.95</v>
      </c>
      <c r="ML212" s="593">
        <v>13.33</v>
      </c>
      <c r="MM212" s="593">
        <v>13.12</v>
      </c>
      <c r="MN212" s="593">
        <v>36.75</v>
      </c>
      <c r="MO212" s="593">
        <v>36.75</v>
      </c>
      <c r="MP212" s="593">
        <v>32.03</v>
      </c>
      <c r="MQ212" s="593">
        <v>32.03</v>
      </c>
      <c r="MR212" s="593">
        <v>33.15</v>
      </c>
      <c r="MS212" s="593">
        <v>33.15</v>
      </c>
      <c r="MT212" s="593">
        <v>210.72</v>
      </c>
      <c r="MU212" s="593">
        <v>210.72</v>
      </c>
      <c r="MV212" s="593">
        <v>210.72</v>
      </c>
      <c r="MW212" s="593">
        <v>210.72</v>
      </c>
      <c r="MX212" s="593">
        <v>210.72</v>
      </c>
      <c r="MY212" s="593">
        <v>210.72</v>
      </c>
      <c r="MZ212" s="593">
        <v>59.63</v>
      </c>
      <c r="NA212" s="593">
        <v>59.63</v>
      </c>
      <c r="NB212" s="593">
        <v>265.23</v>
      </c>
      <c r="NC212" s="593">
        <v>265.23</v>
      </c>
      <c r="ND212" s="593">
        <v>259.70999999999998</v>
      </c>
      <c r="NE212" s="593">
        <v>259.70999999999998</v>
      </c>
      <c r="NF212" s="604">
        <f t="shared" si="17"/>
        <v>262.47000000000003</v>
      </c>
      <c r="NG212" s="604">
        <f t="shared" si="17"/>
        <v>262.47000000000003</v>
      </c>
      <c r="NH212" s="593">
        <v>262.33</v>
      </c>
      <c r="NI212" s="593">
        <v>262.33</v>
      </c>
      <c r="NL212" s="593">
        <v>51.3</v>
      </c>
      <c r="NM212" s="593">
        <v>51.3</v>
      </c>
      <c r="NN212" s="593">
        <v>223.77</v>
      </c>
      <c r="NO212" s="593">
        <v>223.77</v>
      </c>
      <c r="NP212" s="593">
        <v>223.77</v>
      </c>
      <c r="NQ212" s="593">
        <v>224.74</v>
      </c>
      <c r="NR212" s="593">
        <v>223.47</v>
      </c>
      <c r="NS212" s="593">
        <v>223.47</v>
      </c>
      <c r="NT212" s="593">
        <v>223.88</v>
      </c>
      <c r="NU212" s="593">
        <v>223.88</v>
      </c>
      <c r="NX212" s="593">
        <v>115.92</v>
      </c>
      <c r="NY212" s="593">
        <v>115.92</v>
      </c>
      <c r="NZ212" s="593">
        <v>234.61</v>
      </c>
      <c r="OA212" s="593">
        <v>234.61</v>
      </c>
      <c r="OB212" s="593">
        <v>234.61</v>
      </c>
      <c r="OC212" s="593">
        <v>234.61</v>
      </c>
      <c r="OD212" s="593">
        <v>234.83</v>
      </c>
      <c r="OE212" s="593">
        <v>234.83</v>
      </c>
      <c r="OJ212" s="593">
        <v>81.84</v>
      </c>
      <c r="OK212" s="593">
        <v>81.84</v>
      </c>
      <c r="OL212" s="593">
        <v>183.21</v>
      </c>
      <c r="OM212" s="593">
        <v>183.21</v>
      </c>
      <c r="ON212" s="593">
        <v>183.21</v>
      </c>
      <c r="OO212" s="593">
        <v>183.21</v>
      </c>
      <c r="OP212" s="593">
        <v>210.48</v>
      </c>
      <c r="OQ212" s="593">
        <v>210.48</v>
      </c>
      <c r="OR212" s="593">
        <v>231.82</v>
      </c>
      <c r="OS212" s="593">
        <v>231.82</v>
      </c>
      <c r="OV212" s="593">
        <v>38.450000000000003</v>
      </c>
      <c r="OW212" s="593">
        <v>38.450000000000003</v>
      </c>
      <c r="OX212" s="593">
        <v>33.869999999999997</v>
      </c>
      <c r="OY212" s="593">
        <v>33.869999999999997</v>
      </c>
      <c r="OZ212" s="593">
        <v>33.24</v>
      </c>
      <c r="PA212" s="593">
        <v>33.24</v>
      </c>
      <c r="PB212" s="593">
        <v>32.69</v>
      </c>
      <c r="PC212" s="593">
        <v>32.69</v>
      </c>
      <c r="PD212" s="593">
        <v>209.17</v>
      </c>
      <c r="PE212" s="593">
        <v>209.17</v>
      </c>
      <c r="PH212" s="593">
        <v>43.83</v>
      </c>
      <c r="PI212" s="593">
        <v>43.83</v>
      </c>
      <c r="PJ212" s="593">
        <v>39.15</v>
      </c>
      <c r="PK212" s="593">
        <v>39.15</v>
      </c>
      <c r="PL212" s="593">
        <v>39.15</v>
      </c>
      <c r="PM212" s="593">
        <v>37.770000000000003</v>
      </c>
      <c r="PN212" s="593">
        <v>37.770000000000003</v>
      </c>
      <c r="PO212" s="593">
        <v>37.94</v>
      </c>
      <c r="PP212" s="593">
        <v>221.59</v>
      </c>
      <c r="PQ212" s="593">
        <v>221.59</v>
      </c>
      <c r="PT212" s="593">
        <v>30.53</v>
      </c>
      <c r="PU212" s="593">
        <v>30.53</v>
      </c>
      <c r="PV212" s="593">
        <v>24.66</v>
      </c>
      <c r="PW212" s="593">
        <v>24.66</v>
      </c>
      <c r="PX212" s="593">
        <v>25.23</v>
      </c>
      <c r="PY212" s="593">
        <v>25.23</v>
      </c>
      <c r="PZ212" s="593">
        <v>25.23</v>
      </c>
      <c r="QA212" s="593">
        <v>25.23</v>
      </c>
      <c r="QB212" s="593">
        <v>25.23</v>
      </c>
      <c r="QC212" s="593">
        <v>25.23</v>
      </c>
      <c r="QD212" s="593">
        <v>25.33</v>
      </c>
      <c r="QE212" s="593">
        <v>25.45</v>
      </c>
      <c r="QF212" s="593">
        <v>8.81</v>
      </c>
      <c r="QG212" s="593">
        <v>8.81</v>
      </c>
      <c r="QH212" s="593">
        <v>7.05</v>
      </c>
      <c r="QI212" s="593">
        <v>7.05</v>
      </c>
      <c r="QJ212" s="593">
        <v>7.2</v>
      </c>
      <c r="QK212" s="593">
        <v>7.2</v>
      </c>
      <c r="QL212" s="593">
        <v>7.2</v>
      </c>
      <c r="QM212" s="593">
        <v>7.2</v>
      </c>
      <c r="QN212" s="593">
        <v>7.2</v>
      </c>
      <c r="QO212" s="593">
        <v>7.2</v>
      </c>
      <c r="QP212" s="593">
        <v>7.25</v>
      </c>
      <c r="QQ212" s="593">
        <v>7.25</v>
      </c>
      <c r="QR212" s="593">
        <v>10.37</v>
      </c>
      <c r="QS212" s="593">
        <v>10.37</v>
      </c>
      <c r="QT212" s="593">
        <v>8.2899999999999991</v>
      </c>
      <c r="QU212" s="593">
        <v>8.2899999999999991</v>
      </c>
      <c r="QV212" s="593">
        <v>8.4700000000000006</v>
      </c>
      <c r="QW212" s="593">
        <v>8.4700000000000006</v>
      </c>
      <c r="QX212" s="593">
        <v>8.4700000000000006</v>
      </c>
      <c r="QY212" s="593">
        <v>8.4700000000000006</v>
      </c>
      <c r="QZ212" s="593">
        <v>8.4700000000000006</v>
      </c>
      <c r="RA212" s="593">
        <v>8.4700000000000006</v>
      </c>
      <c r="RB212" s="593">
        <v>8.5299999999999994</v>
      </c>
      <c r="RC212" s="593">
        <v>8.5299999999999994</v>
      </c>
      <c r="RD212" s="593">
        <v>16.23</v>
      </c>
      <c r="RE212" s="593">
        <v>16.23</v>
      </c>
      <c r="RF212" s="593">
        <v>12.98</v>
      </c>
      <c r="RG212" s="593">
        <v>12.98</v>
      </c>
      <c r="RH212" s="593">
        <v>13.28</v>
      </c>
      <c r="RI212" s="593">
        <v>13.28</v>
      </c>
      <c r="RJ212" s="593">
        <v>13.28</v>
      </c>
      <c r="RK212" s="593">
        <v>13.28</v>
      </c>
      <c r="RL212" s="593">
        <v>13.28</v>
      </c>
      <c r="RM212" s="593">
        <v>13.28</v>
      </c>
      <c r="RN212" s="593">
        <v>13.36</v>
      </c>
      <c r="RO212" s="593">
        <v>13.43</v>
      </c>
      <c r="RP212" s="593">
        <v>42.79</v>
      </c>
      <c r="RQ212" s="593">
        <v>42.79</v>
      </c>
      <c r="RR212" s="593">
        <v>34.840000000000003</v>
      </c>
      <c r="RS212" s="593">
        <v>34.840000000000003</v>
      </c>
      <c r="RT212" s="593">
        <v>35.67</v>
      </c>
      <c r="RU212" s="593">
        <v>35.67</v>
      </c>
      <c r="RV212" s="593">
        <v>35.67</v>
      </c>
      <c r="RW212" s="593">
        <v>35.67</v>
      </c>
      <c r="RX212" s="593">
        <v>35.67</v>
      </c>
      <c r="RY212" s="593">
        <v>35.67</v>
      </c>
      <c r="RZ212" s="593">
        <v>35.74</v>
      </c>
      <c r="SA212" s="593">
        <v>35.74</v>
      </c>
      <c r="SB212" s="593">
        <v>22.56</v>
      </c>
      <c r="SC212" s="593">
        <v>22.56</v>
      </c>
      <c r="SD212" s="593">
        <v>18.14</v>
      </c>
      <c r="SE212" s="593">
        <v>18.14</v>
      </c>
      <c r="SF212" s="593">
        <v>18.55</v>
      </c>
      <c r="SG212" s="593">
        <v>18.55</v>
      </c>
      <c r="SH212" s="593">
        <v>18.55</v>
      </c>
      <c r="SI212" s="593">
        <v>18.55</v>
      </c>
      <c r="SJ212" s="593">
        <v>18.55</v>
      </c>
      <c r="SK212" s="593">
        <v>18.55</v>
      </c>
      <c r="SL212" s="593">
        <v>18.64</v>
      </c>
      <c r="SM212" s="593">
        <v>18.64</v>
      </c>
      <c r="SN212" s="593">
        <v>18.96</v>
      </c>
      <c r="SO212" s="593">
        <v>18.96</v>
      </c>
      <c r="SZ212" s="593">
        <v>20.77</v>
      </c>
      <c r="TA212" s="593">
        <v>20.77</v>
      </c>
      <c r="TX212" s="593">
        <v>13.23</v>
      </c>
      <c r="TY212" s="600">
        <v>13.23</v>
      </c>
    </row>
    <row r="213" spans="1:545" s="593" customFormat="1" x14ac:dyDescent="0.15">
      <c r="A213" s="602">
        <v>97</v>
      </c>
      <c r="B213" s="603">
        <v>48.44</v>
      </c>
      <c r="C213" s="603">
        <v>48.44</v>
      </c>
      <c r="D213" s="603">
        <v>48.48</v>
      </c>
      <c r="E213" s="603">
        <v>48.48</v>
      </c>
      <c r="F213" s="603">
        <v>190.25</v>
      </c>
      <c r="G213" s="603">
        <v>190.25</v>
      </c>
      <c r="H213" s="603">
        <v>181.48</v>
      </c>
      <c r="I213" s="603">
        <v>181.48</v>
      </c>
      <c r="J213" s="603">
        <v>184.7</v>
      </c>
      <c r="K213" s="603">
        <v>184.7</v>
      </c>
      <c r="L213" s="603"/>
      <c r="M213" s="603"/>
      <c r="N213" s="603"/>
      <c r="O213" s="603"/>
      <c r="P213" s="603"/>
      <c r="Q213" s="603"/>
      <c r="R213" s="603"/>
      <c r="S213" s="603"/>
      <c r="T213" s="603"/>
      <c r="U213" s="603"/>
      <c r="V213" s="603"/>
      <c r="W213" s="603"/>
      <c r="X213" s="603"/>
      <c r="Y213" s="603"/>
      <c r="Z213" s="603">
        <v>9.6999999999999993</v>
      </c>
      <c r="AA213" s="603"/>
      <c r="AB213" s="603"/>
      <c r="AC213" s="603"/>
      <c r="AD213" s="603"/>
      <c r="AE213" s="603"/>
      <c r="AF213" s="603"/>
      <c r="AG213" s="603"/>
      <c r="AH213" s="603"/>
      <c r="AI213" s="603"/>
      <c r="AJ213" s="603"/>
      <c r="AK213" s="603"/>
      <c r="AL213" s="603">
        <v>22.57</v>
      </c>
      <c r="AM213" s="603">
        <v>22.57</v>
      </c>
      <c r="AN213" s="603"/>
      <c r="AO213" s="603"/>
      <c r="AP213" s="603"/>
      <c r="AQ213" s="603"/>
      <c r="AR213" s="603"/>
      <c r="AS213" s="603"/>
      <c r="AT213" s="603"/>
      <c r="AU213" s="603"/>
      <c r="AV213" s="603"/>
      <c r="AW213" s="603"/>
      <c r="AX213" s="603">
        <v>25.72</v>
      </c>
      <c r="AY213" s="603">
        <v>25.72</v>
      </c>
      <c r="AZ213" s="603"/>
      <c r="BA213" s="603"/>
      <c r="BB213" s="603"/>
      <c r="BC213" s="603"/>
      <c r="BD213" s="603"/>
      <c r="BE213" s="603"/>
      <c r="BF213" s="603"/>
      <c r="BG213" s="603"/>
      <c r="BH213" s="603"/>
      <c r="BI213" s="603"/>
      <c r="BJ213" s="603">
        <v>13.85</v>
      </c>
      <c r="BK213" s="603"/>
      <c r="BL213" s="603"/>
      <c r="BM213" s="603"/>
      <c r="BN213" s="603"/>
      <c r="BO213" s="603"/>
      <c r="BP213" s="603"/>
      <c r="BQ213" s="603"/>
      <c r="BR213" s="603"/>
      <c r="BS213" s="603"/>
      <c r="BT213" s="603"/>
      <c r="BU213" s="603"/>
      <c r="BV213" s="603">
        <v>3.86</v>
      </c>
      <c r="BW213" s="603"/>
      <c r="BX213" s="603"/>
      <c r="BY213" s="603"/>
      <c r="BZ213" s="603"/>
      <c r="CA213" s="603"/>
      <c r="CB213" s="603"/>
      <c r="CC213" s="603"/>
      <c r="CD213" s="603"/>
      <c r="CE213" s="603"/>
      <c r="CF213" s="603"/>
      <c r="CG213" s="603"/>
      <c r="CH213" s="603">
        <v>12.33</v>
      </c>
      <c r="CI213" s="603">
        <v>12.33</v>
      </c>
      <c r="CJ213" s="603"/>
      <c r="CK213" s="603"/>
      <c r="CL213" s="603"/>
      <c r="CM213" s="603"/>
      <c r="CN213" s="603"/>
      <c r="CO213" s="603"/>
      <c r="CP213" s="603"/>
      <c r="CQ213" s="603"/>
      <c r="CR213" s="603"/>
      <c r="CS213" s="603"/>
      <c r="CT213" s="603"/>
      <c r="CU213" s="603"/>
      <c r="CV213" s="603"/>
      <c r="CW213" s="603"/>
      <c r="CX213" s="603"/>
      <c r="CY213" s="603"/>
      <c r="CZ213" s="603"/>
      <c r="DA213" s="603"/>
      <c r="DB213" s="603"/>
      <c r="DC213" s="603"/>
      <c r="DD213" s="603"/>
      <c r="DE213" s="603"/>
      <c r="DF213" s="603">
        <v>151.77000000000001</v>
      </c>
      <c r="DG213" s="603">
        <v>151.77000000000001</v>
      </c>
      <c r="DH213" s="603">
        <v>151.16999999999999</v>
      </c>
      <c r="DI213" s="603">
        <v>151.78</v>
      </c>
      <c r="DJ213" s="603">
        <v>287.08999999999997</v>
      </c>
      <c r="DK213" s="603">
        <v>286.87</v>
      </c>
      <c r="DL213" s="603">
        <v>276.92</v>
      </c>
      <c r="DM213" s="603">
        <v>276.92</v>
      </c>
      <c r="DN213" s="603">
        <v>286.87</v>
      </c>
      <c r="DO213" s="603">
        <v>286.87</v>
      </c>
      <c r="DP213" s="603">
        <v>276.92</v>
      </c>
      <c r="DQ213" s="603">
        <v>286.87</v>
      </c>
      <c r="DR213" s="603">
        <v>286.87</v>
      </c>
      <c r="DS213" s="603">
        <v>286.87</v>
      </c>
      <c r="DT213" s="603">
        <v>276.92</v>
      </c>
      <c r="DU213" s="603">
        <v>276.92</v>
      </c>
      <c r="DV213" s="603">
        <v>297.63</v>
      </c>
      <c r="DW213" s="603">
        <v>289.05</v>
      </c>
      <c r="DX213" s="603">
        <v>297.63</v>
      </c>
      <c r="DY213" s="603">
        <v>297.63</v>
      </c>
      <c r="DZ213" s="603">
        <v>289.05</v>
      </c>
      <c r="EA213" s="603">
        <v>289.05</v>
      </c>
      <c r="EB213" s="603">
        <v>289.32</v>
      </c>
      <c r="EC213" s="603">
        <v>289.32</v>
      </c>
      <c r="ED213" s="603">
        <v>80.19</v>
      </c>
      <c r="EE213" s="603">
        <v>77.28</v>
      </c>
      <c r="EF213" s="603">
        <v>77.28</v>
      </c>
      <c r="EG213" s="603">
        <v>77.209999999999994</v>
      </c>
      <c r="EH213" s="603">
        <v>77.400000000000006</v>
      </c>
      <c r="EI213" s="603">
        <v>77.400000000000006</v>
      </c>
      <c r="EJ213" s="603">
        <v>235.16</v>
      </c>
      <c r="EK213" s="603">
        <v>235.16</v>
      </c>
      <c r="EL213" s="603">
        <v>235.16</v>
      </c>
      <c r="EM213" s="603">
        <v>240.24</v>
      </c>
      <c r="EN213" s="603">
        <v>235.3</v>
      </c>
      <c r="EO213" s="603">
        <v>235.3</v>
      </c>
      <c r="EP213" s="603">
        <v>235.41</v>
      </c>
      <c r="EQ213" s="603">
        <v>235.41</v>
      </c>
      <c r="ER213" s="603">
        <v>69.34</v>
      </c>
      <c r="ES213" s="603">
        <v>69.489999999999995</v>
      </c>
      <c r="ET213" s="603">
        <v>69.260000000000005</v>
      </c>
      <c r="EU213" s="603">
        <v>69.260000000000005</v>
      </c>
      <c r="EV213" s="603">
        <v>69.260000000000005</v>
      </c>
      <c r="EW213" s="603">
        <v>69.260000000000005</v>
      </c>
      <c r="EX213" s="603">
        <v>69.260000000000005</v>
      </c>
      <c r="EY213" s="603">
        <v>63.98</v>
      </c>
      <c r="EZ213" s="603">
        <v>198.33</v>
      </c>
      <c r="FA213" s="603">
        <v>198.33</v>
      </c>
      <c r="FB213" s="603">
        <v>198.33</v>
      </c>
      <c r="FC213" s="603">
        <v>198.33</v>
      </c>
      <c r="FD213" s="603">
        <v>38.72</v>
      </c>
      <c r="FE213" s="603">
        <v>38.72</v>
      </c>
      <c r="FF213" s="603">
        <v>38.72</v>
      </c>
      <c r="FG213" s="603">
        <v>38.72</v>
      </c>
      <c r="FH213" s="603">
        <v>38.72</v>
      </c>
      <c r="FI213" s="603">
        <v>38.72</v>
      </c>
      <c r="FJ213" s="603">
        <v>34.950000000000003</v>
      </c>
      <c r="FK213" s="603">
        <v>34.950000000000003</v>
      </c>
      <c r="FL213" s="593">
        <v>34.950000000000003</v>
      </c>
      <c r="FM213" s="593">
        <v>34.950000000000003</v>
      </c>
      <c r="FN213" s="593">
        <v>35.26</v>
      </c>
      <c r="FO213" s="593">
        <v>35.26</v>
      </c>
      <c r="FP213" s="593">
        <v>48.54</v>
      </c>
      <c r="FQ213" s="593">
        <v>48.54</v>
      </c>
      <c r="FR213" s="593">
        <v>48.54</v>
      </c>
      <c r="FS213" s="593">
        <v>48.54</v>
      </c>
      <c r="FT213" s="593">
        <v>204.45</v>
      </c>
      <c r="FU213" s="593">
        <v>204.45</v>
      </c>
      <c r="FV213" s="593">
        <v>204.45</v>
      </c>
      <c r="FW213" s="593">
        <v>204.45</v>
      </c>
      <c r="FX213" s="593">
        <v>204.45</v>
      </c>
      <c r="FY213" s="593">
        <v>204.45</v>
      </c>
      <c r="FZ213" s="593">
        <v>204.45</v>
      </c>
      <c r="GA213" s="593">
        <v>204.45</v>
      </c>
      <c r="GB213" s="593">
        <v>102.89</v>
      </c>
      <c r="GC213" s="593">
        <v>102.89</v>
      </c>
      <c r="GD213" s="593">
        <v>26.37</v>
      </c>
      <c r="GE213" s="593">
        <v>26.49</v>
      </c>
      <c r="GF213" s="593">
        <v>28.84</v>
      </c>
      <c r="GG213" s="593">
        <v>28.84</v>
      </c>
      <c r="GH213" s="593">
        <v>26.42</v>
      </c>
      <c r="GI213" s="593">
        <v>26.42</v>
      </c>
      <c r="GJ213" s="593">
        <v>26.19</v>
      </c>
      <c r="GK213" s="593">
        <v>26.19</v>
      </c>
      <c r="GL213" s="593">
        <v>26.19</v>
      </c>
      <c r="GM213" s="593">
        <v>26.19</v>
      </c>
      <c r="GN213" s="593">
        <v>9.93</v>
      </c>
      <c r="GO213" s="593">
        <v>9.93</v>
      </c>
      <c r="GP213" s="593">
        <v>8.86</v>
      </c>
      <c r="GQ213" s="593">
        <v>8.61</v>
      </c>
      <c r="GZ213" s="593">
        <v>58.6</v>
      </c>
      <c r="HA213" s="593">
        <v>58.6</v>
      </c>
      <c r="HB213" s="593">
        <v>185.36</v>
      </c>
      <c r="HC213" s="593">
        <v>185.36</v>
      </c>
      <c r="HD213" s="593">
        <v>185.36</v>
      </c>
      <c r="HE213" s="593">
        <v>185.36</v>
      </c>
      <c r="HF213" s="593">
        <v>242.29</v>
      </c>
      <c r="HG213" s="593">
        <v>242.29</v>
      </c>
      <c r="HH213" s="593">
        <v>242.29</v>
      </c>
      <c r="HI213" s="593">
        <v>242.29</v>
      </c>
      <c r="HJ213" s="593">
        <v>242.29</v>
      </c>
      <c r="HK213" s="593">
        <v>242.29</v>
      </c>
      <c r="HL213" s="593">
        <v>302.35000000000002</v>
      </c>
      <c r="HM213" s="593">
        <v>302.35000000000002</v>
      </c>
      <c r="HN213" s="593">
        <v>269.91000000000003</v>
      </c>
      <c r="HO213" s="593">
        <v>269.91000000000003</v>
      </c>
      <c r="HP213" s="593">
        <v>269.91000000000003</v>
      </c>
      <c r="HQ213" s="593">
        <v>269.91000000000003</v>
      </c>
      <c r="HR213" s="593">
        <v>273.89</v>
      </c>
      <c r="HS213" s="593">
        <v>273.89</v>
      </c>
      <c r="HT213" s="593">
        <v>273.89</v>
      </c>
      <c r="HU213" s="593">
        <v>273.89</v>
      </c>
      <c r="HX213" s="593">
        <v>53.19</v>
      </c>
      <c r="HY213" s="593">
        <v>53.19</v>
      </c>
      <c r="HZ213" s="593">
        <v>177.61</v>
      </c>
      <c r="IA213" s="593">
        <v>177.61</v>
      </c>
      <c r="IB213" s="593">
        <v>180.37</v>
      </c>
      <c r="IC213" s="593">
        <v>180.37</v>
      </c>
      <c r="ID213" s="593">
        <v>239.08</v>
      </c>
      <c r="IE213" s="593">
        <v>239.08</v>
      </c>
      <c r="IJ213" s="593">
        <v>131.9</v>
      </c>
      <c r="IK213" s="593">
        <v>131.9</v>
      </c>
      <c r="IL213" s="593">
        <v>264.95999999999998</v>
      </c>
      <c r="IM213" s="593">
        <v>264.95999999999998</v>
      </c>
      <c r="IN213" s="593">
        <v>344.97</v>
      </c>
      <c r="IO213" s="593">
        <v>344.97</v>
      </c>
      <c r="IP213" s="593">
        <v>344.97</v>
      </c>
      <c r="IQ213" s="593">
        <v>344.97</v>
      </c>
      <c r="IV213" s="593">
        <v>131.9</v>
      </c>
      <c r="IW213" s="593">
        <v>131.9</v>
      </c>
      <c r="IX213" s="593">
        <v>264.95999999999998</v>
      </c>
      <c r="IY213" s="593">
        <v>264.95999999999998</v>
      </c>
      <c r="IZ213" s="593">
        <v>344.97</v>
      </c>
      <c r="JA213" s="593">
        <v>344.97</v>
      </c>
      <c r="JB213" s="593">
        <v>344.97</v>
      </c>
      <c r="JC213" s="593">
        <v>344.97</v>
      </c>
      <c r="JH213" s="593">
        <v>123.67</v>
      </c>
      <c r="JI213" s="593">
        <v>123.67</v>
      </c>
      <c r="JJ213" s="593">
        <v>256.76</v>
      </c>
      <c r="JK213" s="593">
        <v>256.76</v>
      </c>
      <c r="JL213" s="593">
        <v>256.76</v>
      </c>
      <c r="JM213" s="593">
        <v>256.76</v>
      </c>
      <c r="JN213" s="593">
        <v>334.59</v>
      </c>
      <c r="JO213" s="593">
        <v>334.59</v>
      </c>
      <c r="JP213" s="593">
        <v>334.59</v>
      </c>
      <c r="JQ213" s="593">
        <v>334.59</v>
      </c>
      <c r="JT213" s="593">
        <v>32.65</v>
      </c>
      <c r="JU213" s="593">
        <v>32.65</v>
      </c>
      <c r="JV213" s="593">
        <v>32.65</v>
      </c>
      <c r="JW213" s="593">
        <v>32.65</v>
      </c>
      <c r="JX213" s="593">
        <v>32.65</v>
      </c>
      <c r="JY213" s="593">
        <v>32.65</v>
      </c>
      <c r="KF213" s="593">
        <v>14.54</v>
      </c>
      <c r="KG213" s="593">
        <v>14.54</v>
      </c>
      <c r="KH213" s="593">
        <v>14.14</v>
      </c>
      <c r="KI213" s="593">
        <v>14.14</v>
      </c>
      <c r="KJ213" s="593">
        <v>14.14</v>
      </c>
      <c r="KK213" s="593">
        <v>14.14</v>
      </c>
      <c r="KR213" s="593">
        <v>33.89</v>
      </c>
      <c r="KS213" s="593">
        <v>33.89</v>
      </c>
      <c r="KT213" s="593">
        <v>33.89</v>
      </c>
      <c r="KU213" s="593">
        <v>33.89</v>
      </c>
      <c r="KV213" s="593">
        <v>183.85</v>
      </c>
      <c r="KW213" s="593">
        <v>183.85</v>
      </c>
      <c r="LD213" s="593">
        <v>16.829999999999998</v>
      </c>
      <c r="LE213" s="593">
        <v>16.829999999999998</v>
      </c>
      <c r="LF213" s="593">
        <v>16.829999999999998</v>
      </c>
      <c r="LG213" s="593">
        <v>16.829999999999998</v>
      </c>
      <c r="LH213" s="593">
        <v>2.83</v>
      </c>
      <c r="LI213" s="593">
        <v>2.83</v>
      </c>
      <c r="LP213" s="593">
        <v>16.05</v>
      </c>
      <c r="LQ213" s="593">
        <v>16.05</v>
      </c>
      <c r="LR213" s="593">
        <v>16.05</v>
      </c>
      <c r="LS213" s="593">
        <v>16.05</v>
      </c>
      <c r="LT213" s="604">
        <v>13.647000000000002</v>
      </c>
      <c r="LU213" s="604">
        <v>13.647000000000002</v>
      </c>
      <c r="MB213" s="593">
        <v>15.57</v>
      </c>
      <c r="MC213" s="593">
        <v>15.73</v>
      </c>
      <c r="MD213" s="593">
        <v>13.11</v>
      </c>
      <c r="ME213" s="593">
        <v>13.11</v>
      </c>
      <c r="MF213" s="593">
        <v>13.11</v>
      </c>
      <c r="MG213" s="593">
        <v>13.11</v>
      </c>
      <c r="MH213" s="593">
        <v>13.62</v>
      </c>
      <c r="MI213" s="593">
        <v>13.62</v>
      </c>
      <c r="MJ213" s="593">
        <v>12.99</v>
      </c>
      <c r="MK213" s="593">
        <v>12.99</v>
      </c>
      <c r="ML213" s="593">
        <v>13.37</v>
      </c>
      <c r="MM213" s="593">
        <v>13.16</v>
      </c>
      <c r="MN213" s="593">
        <v>36.82</v>
      </c>
      <c r="MO213" s="593">
        <v>36.82</v>
      </c>
      <c r="MP213" s="593">
        <v>32.130000000000003</v>
      </c>
      <c r="MQ213" s="593">
        <v>32.130000000000003</v>
      </c>
      <c r="MR213" s="593">
        <v>33.25</v>
      </c>
      <c r="MS213" s="593">
        <v>33.25</v>
      </c>
      <c r="MT213" s="593">
        <v>211.35</v>
      </c>
      <c r="MU213" s="593">
        <v>211.35</v>
      </c>
      <c r="MV213" s="593">
        <v>211.35</v>
      </c>
      <c r="MW213" s="593">
        <v>211.35</v>
      </c>
      <c r="MX213" s="593">
        <v>211.35</v>
      </c>
      <c r="MY213" s="593">
        <v>211.35</v>
      </c>
      <c r="MZ213" s="593">
        <v>59.75</v>
      </c>
      <c r="NA213" s="593">
        <v>59.75</v>
      </c>
      <c r="NB213" s="593">
        <v>265.99</v>
      </c>
      <c r="NC213" s="593">
        <v>265.99</v>
      </c>
      <c r="ND213" s="593">
        <v>260.45999999999998</v>
      </c>
      <c r="NE213" s="593">
        <v>260.45999999999998</v>
      </c>
      <c r="NF213" s="604">
        <f t="shared" si="17"/>
        <v>263.22500000000002</v>
      </c>
      <c r="NG213" s="604">
        <f t="shared" si="17"/>
        <v>263.22500000000002</v>
      </c>
      <c r="NH213" s="593">
        <v>263.05</v>
      </c>
      <c r="NI213" s="593">
        <v>263.05</v>
      </c>
      <c r="NL213" s="593">
        <v>51.41</v>
      </c>
      <c r="NM213" s="593">
        <v>51.41</v>
      </c>
      <c r="NN213" s="593">
        <v>224.42</v>
      </c>
      <c r="NO213" s="593">
        <v>224.42</v>
      </c>
      <c r="NP213" s="593">
        <v>224.42</v>
      </c>
      <c r="NQ213" s="593">
        <v>225.37</v>
      </c>
      <c r="NR213" s="593">
        <v>224.12</v>
      </c>
      <c r="NS213" s="593">
        <v>224.12</v>
      </c>
      <c r="NT213" s="593">
        <v>224.52</v>
      </c>
      <c r="NU213" s="593">
        <v>224.52</v>
      </c>
      <c r="NX213" s="593">
        <v>116.15</v>
      </c>
      <c r="NY213" s="593">
        <v>116.15</v>
      </c>
      <c r="NZ213" s="593">
        <v>235.17</v>
      </c>
      <c r="OA213" s="593">
        <v>235.17</v>
      </c>
      <c r="OB213" s="593">
        <v>235.17</v>
      </c>
      <c r="OC213" s="593">
        <v>235.17</v>
      </c>
      <c r="OD213" s="593">
        <v>235.38</v>
      </c>
      <c r="OE213" s="593">
        <v>235.38</v>
      </c>
      <c r="OJ213" s="593">
        <v>82.01</v>
      </c>
      <c r="OK213" s="593">
        <v>82.01</v>
      </c>
      <c r="OL213" s="593">
        <v>183.56</v>
      </c>
      <c r="OM213" s="593">
        <v>183.56</v>
      </c>
      <c r="ON213" s="593">
        <v>183.56</v>
      </c>
      <c r="OO213" s="593">
        <v>183.56</v>
      </c>
      <c r="OP213" s="593">
        <v>211.27</v>
      </c>
      <c r="OQ213" s="593">
        <v>211.27</v>
      </c>
      <c r="OR213" s="593">
        <v>232.45</v>
      </c>
      <c r="OS213" s="593">
        <v>232.45</v>
      </c>
      <c r="OV213" s="593">
        <v>38.53</v>
      </c>
      <c r="OW213" s="593">
        <v>38.53</v>
      </c>
      <c r="OX213" s="593">
        <v>33.97</v>
      </c>
      <c r="OY213" s="593">
        <v>33.97</v>
      </c>
      <c r="OZ213" s="593">
        <v>33.35</v>
      </c>
      <c r="PA213" s="593">
        <v>33.35</v>
      </c>
      <c r="PB213" s="593">
        <v>32.79</v>
      </c>
      <c r="PC213" s="593">
        <v>32.79</v>
      </c>
      <c r="PD213" s="593">
        <v>209.79</v>
      </c>
      <c r="PE213" s="593">
        <v>209.79</v>
      </c>
      <c r="PH213" s="593">
        <v>43.91</v>
      </c>
      <c r="PI213" s="593">
        <v>43.91</v>
      </c>
      <c r="PJ213" s="593">
        <v>39.26</v>
      </c>
      <c r="PK213" s="593">
        <v>39.26</v>
      </c>
      <c r="PL213" s="593">
        <v>39.26</v>
      </c>
      <c r="PM213" s="593">
        <v>37.89</v>
      </c>
      <c r="PN213" s="593">
        <v>37.89</v>
      </c>
      <c r="PO213" s="593">
        <v>38.049999999999997</v>
      </c>
      <c r="PP213" s="593">
        <v>222.23</v>
      </c>
      <c r="PQ213" s="593">
        <v>222.23</v>
      </c>
      <c r="PT213" s="593">
        <v>30.6</v>
      </c>
      <c r="PU213" s="593">
        <v>30.6</v>
      </c>
      <c r="PV213" s="593">
        <v>24.75</v>
      </c>
      <c r="PW213" s="593">
        <v>24.75</v>
      </c>
      <c r="PX213" s="593">
        <v>25.31</v>
      </c>
      <c r="PY213" s="593">
        <v>25.31</v>
      </c>
      <c r="PZ213" s="593">
        <v>25.31</v>
      </c>
      <c r="QA213" s="593">
        <v>25.31</v>
      </c>
      <c r="QB213" s="593">
        <v>25.31</v>
      </c>
      <c r="QC213" s="593">
        <v>25.31</v>
      </c>
      <c r="QD213" s="593">
        <v>25.41</v>
      </c>
      <c r="QE213" s="593">
        <v>25.53</v>
      </c>
      <c r="QF213" s="593">
        <v>8.83</v>
      </c>
      <c r="QG213" s="593">
        <v>8.83</v>
      </c>
      <c r="QH213" s="593">
        <v>7.07</v>
      </c>
      <c r="QI213" s="593">
        <v>7.07</v>
      </c>
      <c r="QJ213" s="593">
        <v>7.22</v>
      </c>
      <c r="QK213" s="593">
        <v>7.22</v>
      </c>
      <c r="QL213" s="593">
        <v>7.22</v>
      </c>
      <c r="QM213" s="593">
        <v>7.22</v>
      </c>
      <c r="QN213" s="593">
        <v>7.22</v>
      </c>
      <c r="QO213" s="593">
        <v>7.22</v>
      </c>
      <c r="QP213" s="593">
        <v>7.28</v>
      </c>
      <c r="QQ213" s="593">
        <v>7.28</v>
      </c>
      <c r="QR213" s="593">
        <v>10.39</v>
      </c>
      <c r="QS213" s="593">
        <v>10.39</v>
      </c>
      <c r="QT213" s="593">
        <v>8.32</v>
      </c>
      <c r="QU213" s="593">
        <v>8.32</v>
      </c>
      <c r="QV213" s="593">
        <v>8.5</v>
      </c>
      <c r="QW213" s="593">
        <v>8.5</v>
      </c>
      <c r="QX213" s="593">
        <v>8.5</v>
      </c>
      <c r="QY213" s="593">
        <v>8.5</v>
      </c>
      <c r="QZ213" s="593">
        <v>8.5</v>
      </c>
      <c r="RA213" s="593">
        <v>8.5</v>
      </c>
      <c r="RB213" s="593">
        <v>8.56</v>
      </c>
      <c r="RC213" s="593">
        <v>8.56</v>
      </c>
      <c r="RD213" s="593">
        <v>16.260000000000002</v>
      </c>
      <c r="RE213" s="593">
        <v>16.260000000000002</v>
      </c>
      <c r="RF213" s="593">
        <v>13.03</v>
      </c>
      <c r="RG213" s="593">
        <v>13.03</v>
      </c>
      <c r="RH213" s="593">
        <v>13.33</v>
      </c>
      <c r="RI213" s="593">
        <v>13.33</v>
      </c>
      <c r="RJ213" s="593">
        <v>13.33</v>
      </c>
      <c r="RK213" s="593">
        <v>13.33</v>
      </c>
      <c r="RL213" s="593">
        <v>13.33</v>
      </c>
      <c r="RM213" s="593">
        <v>13.33</v>
      </c>
      <c r="RN213" s="593">
        <v>13.41</v>
      </c>
      <c r="RO213" s="593">
        <v>13.48</v>
      </c>
      <c r="RP213" s="593">
        <v>42.88</v>
      </c>
      <c r="RQ213" s="593">
        <v>42.88</v>
      </c>
      <c r="RR213" s="593">
        <v>34.97</v>
      </c>
      <c r="RS213" s="593">
        <v>34.97</v>
      </c>
      <c r="RT213" s="593">
        <v>35.78</v>
      </c>
      <c r="RU213" s="593">
        <v>35.78</v>
      </c>
      <c r="RV213" s="593">
        <v>35.78</v>
      </c>
      <c r="RW213" s="593">
        <v>35.78</v>
      </c>
      <c r="RX213" s="593">
        <v>35.78</v>
      </c>
      <c r="RY213" s="593">
        <v>35.78</v>
      </c>
      <c r="RZ213" s="593">
        <v>35.86</v>
      </c>
      <c r="SA213" s="593">
        <v>35.86</v>
      </c>
      <c r="SB213" s="593">
        <v>22.61</v>
      </c>
      <c r="SC213" s="593">
        <v>22.61</v>
      </c>
      <c r="SD213" s="593">
        <v>18.2</v>
      </c>
      <c r="SE213" s="593">
        <v>18.2</v>
      </c>
      <c r="SF213" s="593">
        <v>18.62</v>
      </c>
      <c r="SG213" s="593">
        <v>18.62</v>
      </c>
      <c r="SH213" s="593">
        <v>18.62</v>
      </c>
      <c r="SI213" s="593">
        <v>18.62</v>
      </c>
      <c r="SJ213" s="593">
        <v>18.62</v>
      </c>
      <c r="SK213" s="593">
        <v>18.62</v>
      </c>
      <c r="SL213" s="593">
        <v>18.71</v>
      </c>
      <c r="SM213" s="593">
        <v>18.71</v>
      </c>
      <c r="SN213" s="593">
        <v>19</v>
      </c>
      <c r="SO213" s="593">
        <v>19</v>
      </c>
      <c r="SZ213" s="593">
        <v>20.81</v>
      </c>
      <c r="TA213" s="593">
        <v>20.81</v>
      </c>
      <c r="TX213" s="593">
        <v>13.25</v>
      </c>
      <c r="TY213" s="600">
        <v>13.25</v>
      </c>
    </row>
    <row r="214" spans="1:545" s="593" customFormat="1" x14ac:dyDescent="0.15">
      <c r="A214" s="602">
        <v>98</v>
      </c>
      <c r="B214" s="603">
        <v>48.54</v>
      </c>
      <c r="C214" s="603">
        <v>48.54</v>
      </c>
      <c r="D214" s="603">
        <v>48.58</v>
      </c>
      <c r="E214" s="603">
        <v>48.58</v>
      </c>
      <c r="F214" s="603">
        <v>190.72</v>
      </c>
      <c r="G214" s="603">
        <v>190.72</v>
      </c>
      <c r="H214" s="603">
        <v>181.97</v>
      </c>
      <c r="I214" s="603">
        <v>181.97</v>
      </c>
      <c r="J214" s="603">
        <v>185.12</v>
      </c>
      <c r="K214" s="603">
        <v>185.12</v>
      </c>
      <c r="L214" s="603"/>
      <c r="M214" s="603"/>
      <c r="N214" s="603"/>
      <c r="O214" s="603"/>
      <c r="P214" s="603"/>
      <c r="Q214" s="603"/>
      <c r="R214" s="603"/>
      <c r="S214" s="603"/>
      <c r="T214" s="603"/>
      <c r="U214" s="603"/>
      <c r="V214" s="603"/>
      <c r="W214" s="603"/>
      <c r="X214" s="603"/>
      <c r="Y214" s="603"/>
      <c r="Z214" s="603">
        <v>9.7200000000000006</v>
      </c>
      <c r="AA214" s="603"/>
      <c r="AB214" s="603"/>
      <c r="AC214" s="603"/>
      <c r="AD214" s="603"/>
      <c r="AE214" s="603"/>
      <c r="AF214" s="603"/>
      <c r="AG214" s="603"/>
      <c r="AH214" s="603"/>
      <c r="AI214" s="603"/>
      <c r="AJ214" s="603"/>
      <c r="AK214" s="603"/>
      <c r="AL214" s="603">
        <v>22.61</v>
      </c>
      <c r="AM214" s="603">
        <v>22.61</v>
      </c>
      <c r="AN214" s="603"/>
      <c r="AO214" s="603"/>
      <c r="AP214" s="603"/>
      <c r="AQ214" s="603"/>
      <c r="AR214" s="603"/>
      <c r="AS214" s="603"/>
      <c r="AT214" s="603"/>
      <c r="AU214" s="603"/>
      <c r="AV214" s="603"/>
      <c r="AW214" s="603"/>
      <c r="AX214" s="603">
        <v>25.77</v>
      </c>
      <c r="AY214" s="603">
        <v>25.77</v>
      </c>
      <c r="AZ214" s="603"/>
      <c r="BA214" s="603"/>
      <c r="BB214" s="603"/>
      <c r="BC214" s="603"/>
      <c r="BD214" s="603"/>
      <c r="BE214" s="603"/>
      <c r="BF214" s="603"/>
      <c r="BG214" s="603"/>
      <c r="BH214" s="603"/>
      <c r="BI214" s="603"/>
      <c r="BJ214" s="603">
        <v>13.88</v>
      </c>
      <c r="BK214" s="603"/>
      <c r="BL214" s="603"/>
      <c r="BM214" s="603"/>
      <c r="BN214" s="603"/>
      <c r="BO214" s="603"/>
      <c r="BP214" s="603"/>
      <c r="BQ214" s="603"/>
      <c r="BR214" s="603"/>
      <c r="BS214" s="603"/>
      <c r="BT214" s="603"/>
      <c r="BU214" s="603"/>
      <c r="BV214" s="603">
        <v>3.87</v>
      </c>
      <c r="BW214" s="603"/>
      <c r="BX214" s="603"/>
      <c r="BY214" s="603"/>
      <c r="BZ214" s="603"/>
      <c r="CA214" s="603"/>
      <c r="CB214" s="603"/>
      <c r="CC214" s="603"/>
      <c r="CD214" s="603"/>
      <c r="CE214" s="603"/>
      <c r="CF214" s="603"/>
      <c r="CG214" s="603"/>
      <c r="CH214" s="603">
        <v>12.36</v>
      </c>
      <c r="CI214" s="603">
        <v>12.36</v>
      </c>
      <c r="CJ214" s="603"/>
      <c r="CK214" s="603"/>
      <c r="CL214" s="603"/>
      <c r="CM214" s="603"/>
      <c r="CN214" s="603"/>
      <c r="CO214" s="603"/>
      <c r="CP214" s="603"/>
      <c r="CQ214" s="603"/>
      <c r="CR214" s="603"/>
      <c r="CS214" s="603"/>
      <c r="CT214" s="603"/>
      <c r="CU214" s="603"/>
      <c r="CV214" s="603"/>
      <c r="CW214" s="603"/>
      <c r="CX214" s="603"/>
      <c r="CY214" s="603"/>
      <c r="CZ214" s="603"/>
      <c r="DA214" s="603"/>
      <c r="DB214" s="603"/>
      <c r="DC214" s="603"/>
      <c r="DD214" s="603"/>
      <c r="DE214" s="603"/>
      <c r="DF214" s="603">
        <v>152.07</v>
      </c>
      <c r="DG214" s="603">
        <v>152.07</v>
      </c>
      <c r="DH214" s="603">
        <v>151.46</v>
      </c>
      <c r="DI214" s="603">
        <v>152.08000000000001</v>
      </c>
      <c r="DJ214" s="603">
        <v>287.89999999999998</v>
      </c>
      <c r="DK214" s="603">
        <v>287.69</v>
      </c>
      <c r="DL214" s="603">
        <v>277.7</v>
      </c>
      <c r="DM214" s="603">
        <v>277.7</v>
      </c>
      <c r="DN214" s="603">
        <v>287.69</v>
      </c>
      <c r="DO214" s="603">
        <v>287.69</v>
      </c>
      <c r="DP214" s="603">
        <v>277.7</v>
      </c>
      <c r="DQ214" s="603">
        <v>287.69</v>
      </c>
      <c r="DR214" s="603">
        <v>287.69</v>
      </c>
      <c r="DS214" s="603">
        <v>287.69</v>
      </c>
      <c r="DT214" s="603">
        <v>277.7</v>
      </c>
      <c r="DU214" s="603">
        <v>277.7</v>
      </c>
      <c r="DV214" s="603">
        <v>298.35000000000002</v>
      </c>
      <c r="DW214" s="603">
        <v>289.75</v>
      </c>
      <c r="DX214" s="603">
        <v>298.35000000000002</v>
      </c>
      <c r="DY214" s="603">
        <v>298.35000000000002</v>
      </c>
      <c r="DZ214" s="603">
        <v>289.75</v>
      </c>
      <c r="EA214" s="603">
        <v>289.75</v>
      </c>
      <c r="EB214" s="603">
        <v>290.01</v>
      </c>
      <c r="EC214" s="603">
        <v>290.01</v>
      </c>
      <c r="ED214" s="603">
        <v>80.349999999999994</v>
      </c>
      <c r="EE214" s="603">
        <v>77.44</v>
      </c>
      <c r="EF214" s="603">
        <v>77.44</v>
      </c>
      <c r="EG214" s="603">
        <v>77.36</v>
      </c>
      <c r="EH214" s="603">
        <v>77.55</v>
      </c>
      <c r="EI214" s="603">
        <v>77.55</v>
      </c>
      <c r="EJ214" s="603">
        <v>235.76</v>
      </c>
      <c r="EK214" s="603">
        <v>235.76</v>
      </c>
      <c r="EL214" s="603">
        <v>235.76</v>
      </c>
      <c r="EM214" s="603">
        <v>240.83</v>
      </c>
      <c r="EN214" s="603">
        <v>235.88</v>
      </c>
      <c r="EO214" s="603">
        <v>235.88</v>
      </c>
      <c r="EP214" s="603">
        <v>236</v>
      </c>
      <c r="EQ214" s="603">
        <v>236</v>
      </c>
      <c r="ER214" s="603">
        <v>69.48</v>
      </c>
      <c r="ES214" s="603">
        <v>69.63</v>
      </c>
      <c r="ET214" s="603">
        <v>69.39</v>
      </c>
      <c r="EU214" s="603">
        <v>69.39</v>
      </c>
      <c r="EV214" s="603">
        <v>69.39</v>
      </c>
      <c r="EW214" s="603">
        <v>69.39</v>
      </c>
      <c r="EX214" s="603">
        <v>69.39</v>
      </c>
      <c r="EY214" s="603">
        <v>64.16</v>
      </c>
      <c r="EZ214" s="603">
        <v>198.88</v>
      </c>
      <c r="FA214" s="603">
        <v>198.88</v>
      </c>
      <c r="FB214" s="603">
        <v>198.88</v>
      </c>
      <c r="FC214" s="603">
        <v>198.88</v>
      </c>
      <c r="FD214" s="603">
        <v>38.79</v>
      </c>
      <c r="FE214" s="603">
        <v>38.79</v>
      </c>
      <c r="FF214" s="603">
        <v>38.79</v>
      </c>
      <c r="FG214" s="603">
        <v>38.79</v>
      </c>
      <c r="FH214" s="603">
        <v>38.79</v>
      </c>
      <c r="FI214" s="603">
        <v>38.79</v>
      </c>
      <c r="FJ214" s="603">
        <v>35.049999999999997</v>
      </c>
      <c r="FK214" s="603">
        <v>35.049999999999997</v>
      </c>
      <c r="FL214" s="593">
        <v>35.06</v>
      </c>
      <c r="FM214" s="593">
        <v>35.06</v>
      </c>
      <c r="FN214" s="593">
        <v>35.36</v>
      </c>
      <c r="FO214" s="593">
        <v>35.36</v>
      </c>
      <c r="FP214" s="593">
        <v>48.64</v>
      </c>
      <c r="FQ214" s="593">
        <v>48.64</v>
      </c>
      <c r="FR214" s="593">
        <v>48.64</v>
      </c>
      <c r="FS214" s="593">
        <v>48.64</v>
      </c>
      <c r="FT214" s="593">
        <v>204.98</v>
      </c>
      <c r="FU214" s="593">
        <v>204.98</v>
      </c>
      <c r="FV214" s="593">
        <v>204.98</v>
      </c>
      <c r="FW214" s="593">
        <v>204.98</v>
      </c>
      <c r="FX214" s="593">
        <v>204.98</v>
      </c>
      <c r="FY214" s="593">
        <v>204.98</v>
      </c>
      <c r="FZ214" s="593">
        <v>204.98</v>
      </c>
      <c r="GA214" s="593">
        <v>204.98</v>
      </c>
      <c r="GB214" s="593">
        <v>103.16</v>
      </c>
      <c r="GC214" s="593">
        <v>103.16</v>
      </c>
      <c r="GD214" s="593">
        <v>26.45</v>
      </c>
      <c r="GE214" s="593">
        <v>26.57</v>
      </c>
      <c r="GF214" s="593">
        <v>28.9</v>
      </c>
      <c r="GG214" s="593">
        <v>28.9</v>
      </c>
      <c r="GH214" s="593">
        <v>26.5</v>
      </c>
      <c r="GI214" s="593">
        <v>26.5</v>
      </c>
      <c r="GJ214" s="593">
        <v>26.27</v>
      </c>
      <c r="GK214" s="593">
        <v>26.27</v>
      </c>
      <c r="GL214" s="593">
        <v>26.27</v>
      </c>
      <c r="GM214" s="593">
        <v>26.27</v>
      </c>
      <c r="GN214" s="593">
        <v>9.94</v>
      </c>
      <c r="GO214" s="593">
        <v>9.94</v>
      </c>
      <c r="GP214" s="593">
        <v>8.89</v>
      </c>
      <c r="GQ214" s="593">
        <v>8.64</v>
      </c>
      <c r="GZ214" s="593">
        <v>58.71</v>
      </c>
      <c r="HA214" s="593">
        <v>58.71</v>
      </c>
      <c r="HB214" s="593">
        <v>185.78</v>
      </c>
      <c r="HC214" s="593">
        <v>185.78</v>
      </c>
      <c r="HD214" s="593">
        <v>185.78</v>
      </c>
      <c r="HE214" s="593">
        <v>185.78</v>
      </c>
      <c r="HF214" s="593">
        <v>242.95</v>
      </c>
      <c r="HG214" s="593">
        <v>242.95</v>
      </c>
      <c r="HH214" s="593">
        <v>242.95</v>
      </c>
      <c r="HI214" s="593">
        <v>242.95</v>
      </c>
      <c r="HJ214" s="593">
        <v>242.95</v>
      </c>
      <c r="HK214" s="593">
        <v>242.95</v>
      </c>
      <c r="HL214" s="593">
        <v>303.16000000000003</v>
      </c>
      <c r="HM214" s="593">
        <v>303.16000000000003</v>
      </c>
      <c r="HN214" s="593">
        <v>270.67</v>
      </c>
      <c r="HO214" s="593">
        <v>270.67</v>
      </c>
      <c r="HP214" s="593">
        <v>270.67</v>
      </c>
      <c r="HQ214" s="593">
        <v>270.67</v>
      </c>
      <c r="HR214" s="593">
        <v>274.61</v>
      </c>
      <c r="HS214" s="593">
        <v>274.61</v>
      </c>
      <c r="HT214" s="593">
        <v>274.61</v>
      </c>
      <c r="HU214" s="593">
        <v>274.61</v>
      </c>
      <c r="HX214" s="593">
        <v>53.29</v>
      </c>
      <c r="HY214" s="593">
        <v>53.29</v>
      </c>
      <c r="HZ214" s="593">
        <v>178.03</v>
      </c>
      <c r="IA214" s="593">
        <v>178.03</v>
      </c>
      <c r="IB214" s="593">
        <v>180.8</v>
      </c>
      <c r="IC214" s="593">
        <v>180.8</v>
      </c>
      <c r="ID214" s="593">
        <v>239.75</v>
      </c>
      <c r="IE214" s="593">
        <v>239.75</v>
      </c>
      <c r="IJ214" s="593">
        <v>132.15</v>
      </c>
      <c r="IK214" s="593">
        <v>132.15</v>
      </c>
      <c r="IL214" s="593">
        <v>265.39999999999998</v>
      </c>
      <c r="IM214" s="593">
        <v>265.39999999999998</v>
      </c>
      <c r="IN214" s="593">
        <v>345.69</v>
      </c>
      <c r="IO214" s="593">
        <v>345.69</v>
      </c>
      <c r="IP214" s="593">
        <v>345.69</v>
      </c>
      <c r="IQ214" s="593">
        <v>345.69</v>
      </c>
      <c r="IV214" s="593">
        <v>132.15</v>
      </c>
      <c r="IW214" s="593">
        <v>132.15</v>
      </c>
      <c r="IX214" s="593">
        <v>265.39999999999998</v>
      </c>
      <c r="IY214" s="593">
        <v>265.39999999999998</v>
      </c>
      <c r="IZ214" s="593">
        <v>345.69</v>
      </c>
      <c r="JA214" s="593">
        <v>345.69</v>
      </c>
      <c r="JB214" s="593">
        <v>345.69</v>
      </c>
      <c r="JC214" s="593">
        <v>345.69</v>
      </c>
      <c r="JH214" s="593">
        <v>123.92</v>
      </c>
      <c r="JI214" s="593">
        <v>123.92</v>
      </c>
      <c r="JJ214" s="593">
        <v>257.2</v>
      </c>
      <c r="JK214" s="593">
        <v>257.2</v>
      </c>
      <c r="JL214" s="593">
        <v>257.2</v>
      </c>
      <c r="JM214" s="593">
        <v>257.2</v>
      </c>
      <c r="JN214" s="593">
        <v>335.31</v>
      </c>
      <c r="JO214" s="593">
        <v>335.31</v>
      </c>
      <c r="JP214" s="593">
        <v>335.31</v>
      </c>
      <c r="JQ214" s="593">
        <v>335.31</v>
      </c>
      <c r="JT214" s="593">
        <v>32.72</v>
      </c>
      <c r="JU214" s="593">
        <v>32.72</v>
      </c>
      <c r="JV214" s="593">
        <v>32.72</v>
      </c>
      <c r="JW214" s="593">
        <v>32.72</v>
      </c>
      <c r="JX214" s="593">
        <v>32.72</v>
      </c>
      <c r="JY214" s="593">
        <v>32.72</v>
      </c>
      <c r="KF214" s="593">
        <v>14.57</v>
      </c>
      <c r="KG214" s="593">
        <v>14.57</v>
      </c>
      <c r="KH214" s="593">
        <v>14.17</v>
      </c>
      <c r="KI214" s="593">
        <v>14.17</v>
      </c>
      <c r="KJ214" s="593">
        <v>14.17</v>
      </c>
      <c r="KK214" s="593">
        <v>14.17</v>
      </c>
      <c r="KR214" s="593">
        <v>33.950000000000003</v>
      </c>
      <c r="KS214" s="593">
        <v>33.950000000000003</v>
      </c>
      <c r="KT214" s="593">
        <v>33.950000000000003</v>
      </c>
      <c r="KU214" s="593">
        <v>33.950000000000003</v>
      </c>
      <c r="KV214" s="593">
        <v>184.38</v>
      </c>
      <c r="KW214" s="593">
        <v>184.38</v>
      </c>
      <c r="LD214" s="593">
        <v>16.88</v>
      </c>
      <c r="LE214" s="593">
        <v>16.88</v>
      </c>
      <c r="LF214" s="593">
        <v>16.88</v>
      </c>
      <c r="LG214" s="593">
        <v>16.88</v>
      </c>
      <c r="LH214" s="593">
        <v>2.84</v>
      </c>
      <c r="LI214" s="593">
        <v>2.84</v>
      </c>
      <c r="LP214" s="593">
        <v>16.079999999999998</v>
      </c>
      <c r="LQ214" s="593">
        <v>16.079999999999998</v>
      </c>
      <c r="LR214" s="593">
        <v>16.079999999999998</v>
      </c>
      <c r="LS214" s="593">
        <v>16.079999999999998</v>
      </c>
      <c r="LT214" s="604">
        <v>13.703000000000001</v>
      </c>
      <c r="LU214" s="604">
        <v>13.703000000000001</v>
      </c>
      <c r="MB214" s="593">
        <v>15.61</v>
      </c>
      <c r="MC214" s="593">
        <v>15.76</v>
      </c>
      <c r="MD214" s="593">
        <v>13.15</v>
      </c>
      <c r="ME214" s="593">
        <v>13.15</v>
      </c>
      <c r="MF214" s="593">
        <v>13.15</v>
      </c>
      <c r="MG214" s="593">
        <v>13.15</v>
      </c>
      <c r="MH214" s="593">
        <v>13.66</v>
      </c>
      <c r="MI214" s="593">
        <v>13.66</v>
      </c>
      <c r="MJ214" s="593">
        <v>13.03</v>
      </c>
      <c r="MK214" s="593">
        <v>13.03</v>
      </c>
      <c r="ML214" s="593">
        <v>13.41</v>
      </c>
      <c r="MM214" s="593">
        <v>13.2</v>
      </c>
      <c r="MN214" s="593">
        <v>36.89</v>
      </c>
      <c r="MO214" s="593">
        <v>36.89</v>
      </c>
      <c r="MP214" s="593">
        <v>32.229999999999997</v>
      </c>
      <c r="MQ214" s="593">
        <v>32.229999999999997</v>
      </c>
      <c r="MR214" s="593">
        <v>33.340000000000003</v>
      </c>
      <c r="MS214" s="593">
        <v>33.340000000000003</v>
      </c>
      <c r="MT214" s="593">
        <v>211.96</v>
      </c>
      <c r="MU214" s="593">
        <v>211.96</v>
      </c>
      <c r="MV214" s="593">
        <v>211.96</v>
      </c>
      <c r="MW214" s="593">
        <v>211.96</v>
      </c>
      <c r="MX214" s="593">
        <v>211.96</v>
      </c>
      <c r="MY214" s="593">
        <v>211.96</v>
      </c>
      <c r="MZ214" s="593">
        <v>59.87</v>
      </c>
      <c r="NA214" s="593">
        <v>59.87</v>
      </c>
      <c r="NB214" s="593">
        <v>266.73</v>
      </c>
      <c r="NC214" s="593">
        <v>266.73</v>
      </c>
      <c r="ND214" s="593">
        <v>261.19</v>
      </c>
      <c r="NE214" s="593">
        <v>261.19</v>
      </c>
      <c r="NF214" s="604">
        <f t="shared" si="17"/>
        <v>263.96000000000004</v>
      </c>
      <c r="NG214" s="604">
        <f t="shared" si="17"/>
        <v>263.96000000000004</v>
      </c>
      <c r="NH214" s="593">
        <v>263.76</v>
      </c>
      <c r="NI214" s="593">
        <v>263.76</v>
      </c>
      <c r="NL214" s="593">
        <v>51.51</v>
      </c>
      <c r="NM214" s="593">
        <v>51.51</v>
      </c>
      <c r="NN214" s="593">
        <v>225.06</v>
      </c>
      <c r="NO214" s="593">
        <v>225.06</v>
      </c>
      <c r="NP214" s="593">
        <v>225.06</v>
      </c>
      <c r="NQ214" s="593">
        <v>226</v>
      </c>
      <c r="NR214" s="593">
        <v>224.77</v>
      </c>
      <c r="NS214" s="593">
        <v>224.77</v>
      </c>
      <c r="NT214" s="593">
        <v>225.15</v>
      </c>
      <c r="NU214" s="593">
        <v>225.15</v>
      </c>
      <c r="NX214" s="593">
        <v>116.39</v>
      </c>
      <c r="NY214" s="593">
        <v>116.39</v>
      </c>
      <c r="NZ214" s="593">
        <v>235.72</v>
      </c>
      <c r="OA214" s="593">
        <v>235.72</v>
      </c>
      <c r="OB214" s="593">
        <v>235.72</v>
      </c>
      <c r="OC214" s="593">
        <v>235.72</v>
      </c>
      <c r="OD214" s="593">
        <v>235.93</v>
      </c>
      <c r="OE214" s="593">
        <v>235.93</v>
      </c>
      <c r="OJ214" s="593">
        <v>82.17</v>
      </c>
      <c r="OK214" s="593">
        <v>82.17</v>
      </c>
      <c r="OL214" s="593">
        <v>183.89</v>
      </c>
      <c r="OM214" s="593">
        <v>183.89</v>
      </c>
      <c r="ON214" s="593">
        <v>183.89</v>
      </c>
      <c r="OO214" s="593">
        <v>183.89</v>
      </c>
      <c r="OP214" s="593">
        <v>212.05</v>
      </c>
      <c r="OQ214" s="593">
        <v>212.05</v>
      </c>
      <c r="OR214" s="593">
        <v>233.07</v>
      </c>
      <c r="OS214" s="593">
        <v>233.07</v>
      </c>
      <c r="OV214" s="593">
        <v>38.61</v>
      </c>
      <c r="OW214" s="593">
        <v>38.61</v>
      </c>
      <c r="OX214" s="593">
        <v>34.07</v>
      </c>
      <c r="OY214" s="593">
        <v>34.07</v>
      </c>
      <c r="OZ214" s="593">
        <v>33.450000000000003</v>
      </c>
      <c r="PA214" s="593">
        <v>33.450000000000003</v>
      </c>
      <c r="PB214" s="593">
        <v>32.89</v>
      </c>
      <c r="PC214" s="593">
        <v>32.89</v>
      </c>
      <c r="PD214" s="593">
        <v>210.39</v>
      </c>
      <c r="PE214" s="593">
        <v>210.39</v>
      </c>
      <c r="PH214" s="593">
        <v>44</v>
      </c>
      <c r="PI214" s="593">
        <v>44</v>
      </c>
      <c r="PJ214" s="593">
        <v>39.380000000000003</v>
      </c>
      <c r="PK214" s="593">
        <v>39.380000000000003</v>
      </c>
      <c r="PL214" s="593">
        <v>39.380000000000003</v>
      </c>
      <c r="PM214" s="593">
        <v>38</v>
      </c>
      <c r="PN214" s="593">
        <v>38</v>
      </c>
      <c r="PO214" s="593">
        <v>38.159999999999997</v>
      </c>
      <c r="PP214" s="593">
        <v>222.85</v>
      </c>
      <c r="PQ214" s="593">
        <v>222.85</v>
      </c>
      <c r="PT214" s="593">
        <v>30.66</v>
      </c>
      <c r="PU214" s="593">
        <v>30.66</v>
      </c>
      <c r="PV214" s="593">
        <v>24.84</v>
      </c>
      <c r="PW214" s="593">
        <v>24.84</v>
      </c>
      <c r="PX214" s="593">
        <v>25.4</v>
      </c>
      <c r="PY214" s="593">
        <v>25.4</v>
      </c>
      <c r="PZ214" s="593">
        <v>25.4</v>
      </c>
      <c r="QA214" s="593">
        <v>25.4</v>
      </c>
      <c r="QB214" s="593">
        <v>25.4</v>
      </c>
      <c r="QC214" s="593">
        <v>25.4</v>
      </c>
      <c r="QD214" s="593">
        <v>25.49</v>
      </c>
      <c r="QE214" s="593">
        <v>25.62</v>
      </c>
      <c r="QF214" s="593">
        <v>8.84</v>
      </c>
      <c r="QG214" s="593">
        <v>8.84</v>
      </c>
      <c r="QH214" s="593">
        <v>7.1</v>
      </c>
      <c r="QI214" s="593">
        <v>7.1</v>
      </c>
      <c r="QJ214" s="593">
        <v>7.25</v>
      </c>
      <c r="QK214" s="593">
        <v>7.25</v>
      </c>
      <c r="QL214" s="593">
        <v>7.25</v>
      </c>
      <c r="QM214" s="593">
        <v>7.25</v>
      </c>
      <c r="QN214" s="593">
        <v>7.25</v>
      </c>
      <c r="QO214" s="593">
        <v>7.25</v>
      </c>
      <c r="QP214" s="593">
        <v>7.3</v>
      </c>
      <c r="QQ214" s="593">
        <v>7.3</v>
      </c>
      <c r="QR214" s="593">
        <v>10.41</v>
      </c>
      <c r="QS214" s="593">
        <v>10.41</v>
      </c>
      <c r="QT214" s="593">
        <v>8.35</v>
      </c>
      <c r="QU214" s="593">
        <v>8.35</v>
      </c>
      <c r="QV214" s="593">
        <v>8.5299999999999994</v>
      </c>
      <c r="QW214" s="593">
        <v>8.5299999999999994</v>
      </c>
      <c r="QX214" s="593">
        <v>8.5299999999999994</v>
      </c>
      <c r="QY214" s="593">
        <v>8.5299999999999994</v>
      </c>
      <c r="QZ214" s="593">
        <v>8.5299999999999994</v>
      </c>
      <c r="RA214" s="593">
        <v>8.5299999999999994</v>
      </c>
      <c r="RB214" s="593">
        <v>8.59</v>
      </c>
      <c r="RC214" s="593">
        <v>8.59</v>
      </c>
      <c r="RD214" s="593">
        <v>16.3</v>
      </c>
      <c r="RE214" s="593">
        <v>16.3</v>
      </c>
      <c r="RF214" s="593">
        <v>13.08</v>
      </c>
      <c r="RG214" s="593">
        <v>13.08</v>
      </c>
      <c r="RH214" s="593">
        <v>13.37</v>
      </c>
      <c r="RI214" s="593">
        <v>13.37</v>
      </c>
      <c r="RJ214" s="593">
        <v>13.37</v>
      </c>
      <c r="RK214" s="593">
        <v>13.37</v>
      </c>
      <c r="RL214" s="593">
        <v>13.37</v>
      </c>
      <c r="RM214" s="593">
        <v>13.37</v>
      </c>
      <c r="RN214" s="593">
        <v>13.45</v>
      </c>
      <c r="RO214" s="593">
        <v>13.52</v>
      </c>
      <c r="RP214" s="593">
        <v>42.96</v>
      </c>
      <c r="RQ214" s="593">
        <v>42.96</v>
      </c>
      <c r="RR214" s="593">
        <v>35.090000000000003</v>
      </c>
      <c r="RS214" s="593">
        <v>35.090000000000003</v>
      </c>
      <c r="RT214" s="593">
        <v>35.9</v>
      </c>
      <c r="RU214" s="593">
        <v>35.9</v>
      </c>
      <c r="RV214" s="593">
        <v>35.9</v>
      </c>
      <c r="RW214" s="593">
        <v>35.9</v>
      </c>
      <c r="RX214" s="593">
        <v>35.9</v>
      </c>
      <c r="RY214" s="593">
        <v>35.9</v>
      </c>
      <c r="RZ214" s="593">
        <v>35.97</v>
      </c>
      <c r="SA214" s="593">
        <v>35.97</v>
      </c>
      <c r="SB214" s="593">
        <v>22.65</v>
      </c>
      <c r="SC214" s="593">
        <v>22.65</v>
      </c>
      <c r="SD214" s="593">
        <v>18.27</v>
      </c>
      <c r="SE214" s="593">
        <v>18.27</v>
      </c>
      <c r="SF214" s="593">
        <v>18.68</v>
      </c>
      <c r="SG214" s="593">
        <v>18.68</v>
      </c>
      <c r="SH214" s="593">
        <v>18.68</v>
      </c>
      <c r="SI214" s="593">
        <v>18.68</v>
      </c>
      <c r="SJ214" s="593">
        <v>18.68</v>
      </c>
      <c r="SK214" s="593">
        <v>18.68</v>
      </c>
      <c r="SL214" s="593">
        <v>18.77</v>
      </c>
      <c r="SM214" s="593">
        <v>18.77</v>
      </c>
      <c r="SN214" s="593">
        <v>19.03</v>
      </c>
      <c r="SO214" s="593">
        <v>19.03</v>
      </c>
      <c r="SZ214" s="593">
        <v>20.85</v>
      </c>
      <c r="TA214" s="593">
        <v>20.85</v>
      </c>
      <c r="TX214" s="593">
        <v>13.28</v>
      </c>
      <c r="TY214" s="600">
        <v>13.28</v>
      </c>
    </row>
    <row r="215" spans="1:545" s="593" customFormat="1" x14ac:dyDescent="0.15">
      <c r="A215" s="602">
        <v>99</v>
      </c>
      <c r="B215" s="603">
        <v>48.63</v>
      </c>
      <c r="C215" s="603">
        <v>48.63</v>
      </c>
      <c r="D215" s="603">
        <v>48.67</v>
      </c>
      <c r="E215" s="603">
        <v>48.67</v>
      </c>
      <c r="F215" s="603">
        <v>191.17</v>
      </c>
      <c r="G215" s="603">
        <v>191.17</v>
      </c>
      <c r="H215" s="603">
        <v>182.45</v>
      </c>
      <c r="I215" s="603">
        <v>182.45</v>
      </c>
      <c r="J215" s="603">
        <v>185.54</v>
      </c>
      <c r="K215" s="603">
        <v>185.54</v>
      </c>
      <c r="L215" s="603"/>
      <c r="M215" s="603"/>
      <c r="N215" s="603"/>
      <c r="O215" s="603"/>
      <c r="P215" s="603"/>
      <c r="Q215" s="603"/>
      <c r="R215" s="603"/>
      <c r="S215" s="603"/>
      <c r="T215" s="603"/>
      <c r="U215" s="603"/>
      <c r="V215" s="603"/>
      <c r="W215" s="603"/>
      <c r="X215" s="603"/>
      <c r="Y215" s="603"/>
      <c r="Z215" s="603">
        <v>9.74</v>
      </c>
      <c r="AA215" s="603"/>
      <c r="AB215" s="603"/>
      <c r="AC215" s="603"/>
      <c r="AD215" s="603"/>
      <c r="AE215" s="603"/>
      <c r="AF215" s="603"/>
      <c r="AG215" s="603"/>
      <c r="AH215" s="603"/>
      <c r="AI215" s="603"/>
      <c r="AJ215" s="603"/>
      <c r="AK215" s="603"/>
      <c r="AL215" s="603">
        <v>22.66</v>
      </c>
      <c r="AM215" s="603">
        <v>22.66</v>
      </c>
      <c r="AN215" s="603"/>
      <c r="AO215" s="603"/>
      <c r="AP215" s="603"/>
      <c r="AQ215" s="603"/>
      <c r="AR215" s="603"/>
      <c r="AS215" s="603"/>
      <c r="AT215" s="603"/>
      <c r="AU215" s="603"/>
      <c r="AV215" s="603"/>
      <c r="AW215" s="603"/>
      <c r="AX215" s="603">
        <v>25.82</v>
      </c>
      <c r="AY215" s="603">
        <v>25.82</v>
      </c>
      <c r="AZ215" s="603"/>
      <c r="BA215" s="603"/>
      <c r="BB215" s="603"/>
      <c r="BC215" s="603"/>
      <c r="BD215" s="603"/>
      <c r="BE215" s="603"/>
      <c r="BF215" s="603"/>
      <c r="BG215" s="603"/>
      <c r="BH215" s="603"/>
      <c r="BI215" s="603"/>
      <c r="BJ215" s="603">
        <v>13.9</v>
      </c>
      <c r="BK215" s="603"/>
      <c r="BL215" s="603"/>
      <c r="BM215" s="603"/>
      <c r="BN215" s="603"/>
      <c r="BO215" s="603"/>
      <c r="BP215" s="603"/>
      <c r="BQ215" s="603"/>
      <c r="BR215" s="603"/>
      <c r="BS215" s="603"/>
      <c r="BT215" s="603"/>
      <c r="BU215" s="603"/>
      <c r="BV215" s="603">
        <v>3.88</v>
      </c>
      <c r="BW215" s="603"/>
      <c r="BX215" s="603"/>
      <c r="BY215" s="603"/>
      <c r="BZ215" s="603"/>
      <c r="CA215" s="603"/>
      <c r="CB215" s="603"/>
      <c r="CC215" s="603"/>
      <c r="CD215" s="603"/>
      <c r="CE215" s="603"/>
      <c r="CF215" s="603"/>
      <c r="CG215" s="603"/>
      <c r="CH215" s="603">
        <v>12.38</v>
      </c>
      <c r="CI215" s="603">
        <v>12.38</v>
      </c>
      <c r="CJ215" s="603"/>
      <c r="CK215" s="603"/>
      <c r="CL215" s="603"/>
      <c r="CM215" s="603"/>
      <c r="CN215" s="603"/>
      <c r="CO215" s="603"/>
      <c r="CP215" s="603"/>
      <c r="CQ215" s="603"/>
      <c r="CR215" s="603"/>
      <c r="CS215" s="603"/>
      <c r="CT215" s="603"/>
      <c r="CU215" s="603"/>
      <c r="CV215" s="603"/>
      <c r="CW215" s="603"/>
      <c r="CX215" s="603"/>
      <c r="CY215" s="603"/>
      <c r="CZ215" s="603"/>
      <c r="DA215" s="603"/>
      <c r="DB215" s="603"/>
      <c r="DC215" s="603"/>
      <c r="DD215" s="603"/>
      <c r="DE215" s="603"/>
      <c r="DF215" s="603">
        <v>152.37</v>
      </c>
      <c r="DG215" s="603">
        <v>152.37</v>
      </c>
      <c r="DH215" s="603">
        <v>151.75</v>
      </c>
      <c r="DI215" s="603">
        <v>152.37</v>
      </c>
      <c r="DJ215" s="603">
        <v>288.7</v>
      </c>
      <c r="DK215" s="603">
        <v>288.49</v>
      </c>
      <c r="DL215" s="603">
        <v>278.48</v>
      </c>
      <c r="DM215" s="603">
        <v>278.48</v>
      </c>
      <c r="DN215" s="603">
        <v>288.49</v>
      </c>
      <c r="DO215" s="603">
        <v>288.49</v>
      </c>
      <c r="DP215" s="603">
        <v>278.48</v>
      </c>
      <c r="DQ215" s="603">
        <v>288.49</v>
      </c>
      <c r="DR215" s="603">
        <v>288.49</v>
      </c>
      <c r="DS215" s="603">
        <v>288.49</v>
      </c>
      <c r="DT215" s="603">
        <v>278.48</v>
      </c>
      <c r="DU215" s="603">
        <v>278.48</v>
      </c>
      <c r="DV215" s="603">
        <v>299.06</v>
      </c>
      <c r="DW215" s="603">
        <v>290.44</v>
      </c>
      <c r="DX215" s="603">
        <v>299.06</v>
      </c>
      <c r="DY215" s="603">
        <v>299.06</v>
      </c>
      <c r="DZ215" s="603">
        <v>290.44</v>
      </c>
      <c r="EA215" s="603">
        <v>290.44</v>
      </c>
      <c r="EB215" s="603">
        <v>290.7</v>
      </c>
      <c r="EC215" s="603">
        <v>290.7</v>
      </c>
      <c r="ED215" s="603">
        <v>80.510000000000005</v>
      </c>
      <c r="EE215" s="603">
        <v>77.59</v>
      </c>
      <c r="EF215" s="603">
        <v>77.59</v>
      </c>
      <c r="EG215" s="603">
        <v>77.510000000000005</v>
      </c>
      <c r="EH215" s="603">
        <v>77.7</v>
      </c>
      <c r="EI215" s="603">
        <v>77.7</v>
      </c>
      <c r="EJ215" s="603">
        <v>236.34</v>
      </c>
      <c r="EK215" s="603">
        <v>236.34</v>
      </c>
      <c r="EL215" s="603">
        <v>236.34</v>
      </c>
      <c r="EM215" s="603">
        <v>241.42</v>
      </c>
      <c r="EN215" s="603">
        <v>236.46</v>
      </c>
      <c r="EO215" s="603">
        <v>236.46</v>
      </c>
      <c r="EP215" s="603">
        <v>236.57</v>
      </c>
      <c r="EQ215" s="603">
        <v>236.57</v>
      </c>
      <c r="ER215" s="603">
        <v>69.61</v>
      </c>
      <c r="ES215" s="603">
        <v>69.760000000000005</v>
      </c>
      <c r="ET215" s="603">
        <v>69.53</v>
      </c>
      <c r="EU215" s="603">
        <v>69.53</v>
      </c>
      <c r="EV215" s="603">
        <v>69.53</v>
      </c>
      <c r="EW215" s="603">
        <v>69.53</v>
      </c>
      <c r="EX215" s="603">
        <v>69.53</v>
      </c>
      <c r="EY215" s="603">
        <v>64.33</v>
      </c>
      <c r="EZ215" s="603">
        <v>199.41</v>
      </c>
      <c r="FA215" s="603">
        <v>199.41</v>
      </c>
      <c r="FB215" s="603">
        <v>199.41</v>
      </c>
      <c r="FC215" s="603">
        <v>199.41</v>
      </c>
      <c r="FD215" s="603">
        <v>38.869999999999997</v>
      </c>
      <c r="FE215" s="603">
        <v>38.869999999999997</v>
      </c>
      <c r="FF215" s="603">
        <v>38.869999999999997</v>
      </c>
      <c r="FG215" s="603">
        <v>38.869999999999997</v>
      </c>
      <c r="FH215" s="603">
        <v>38.869999999999997</v>
      </c>
      <c r="FI215" s="603">
        <v>38.869999999999997</v>
      </c>
      <c r="FJ215" s="603">
        <v>35.15</v>
      </c>
      <c r="FK215" s="603">
        <v>35.15</v>
      </c>
      <c r="FL215" s="593">
        <v>35.159999999999997</v>
      </c>
      <c r="FM215" s="593">
        <v>35.159999999999997</v>
      </c>
      <c r="FN215" s="593">
        <v>35.450000000000003</v>
      </c>
      <c r="FO215" s="593">
        <v>35.450000000000003</v>
      </c>
      <c r="FP215" s="593">
        <v>48.73</v>
      </c>
      <c r="FQ215" s="593">
        <v>48.73</v>
      </c>
      <c r="FR215" s="593">
        <v>48.73</v>
      </c>
      <c r="FS215" s="593">
        <v>48.73</v>
      </c>
      <c r="FT215" s="593">
        <v>205.5</v>
      </c>
      <c r="FU215" s="593">
        <v>205.5</v>
      </c>
      <c r="FV215" s="593">
        <v>205.5</v>
      </c>
      <c r="FW215" s="593">
        <v>205.5</v>
      </c>
      <c r="FX215" s="593">
        <v>205.5</v>
      </c>
      <c r="FY215" s="593">
        <v>205.5</v>
      </c>
      <c r="FZ215" s="593">
        <v>205.5</v>
      </c>
      <c r="GA215" s="593">
        <v>205.5</v>
      </c>
      <c r="GB215" s="593">
        <v>103.42</v>
      </c>
      <c r="GC215" s="593">
        <v>103.42</v>
      </c>
      <c r="GD215" s="593">
        <v>26.53</v>
      </c>
      <c r="GE215" s="593">
        <v>26.64</v>
      </c>
      <c r="GF215" s="593">
        <v>28.96</v>
      </c>
      <c r="GG215" s="593">
        <v>28.96</v>
      </c>
      <c r="GH215" s="593">
        <v>26.58</v>
      </c>
      <c r="GI215" s="593">
        <v>26.58</v>
      </c>
      <c r="GJ215" s="593">
        <v>26.35</v>
      </c>
      <c r="GK215" s="593">
        <v>26.35</v>
      </c>
      <c r="GL215" s="593">
        <v>26.35</v>
      </c>
      <c r="GM215" s="593">
        <v>26.35</v>
      </c>
      <c r="GN215" s="593">
        <v>9.9600000000000009</v>
      </c>
      <c r="GO215" s="593">
        <v>9.9600000000000009</v>
      </c>
      <c r="GP215" s="593">
        <v>8.92</v>
      </c>
      <c r="GQ215" s="593">
        <v>8.67</v>
      </c>
      <c r="GZ215" s="593">
        <v>58.83</v>
      </c>
      <c r="HA215" s="593">
        <v>58.83</v>
      </c>
      <c r="HB215" s="593">
        <v>186.2</v>
      </c>
      <c r="HC215" s="593">
        <v>186.2</v>
      </c>
      <c r="HD215" s="593">
        <v>186.2</v>
      </c>
      <c r="HE215" s="593">
        <v>186.2</v>
      </c>
      <c r="HF215" s="593">
        <v>243.61</v>
      </c>
      <c r="HG215" s="593">
        <v>243.61</v>
      </c>
      <c r="HH215" s="593">
        <v>243.61</v>
      </c>
      <c r="HI215" s="593">
        <v>243.61</v>
      </c>
      <c r="HJ215" s="593">
        <v>243.61</v>
      </c>
      <c r="HK215" s="593">
        <v>243.61</v>
      </c>
      <c r="HL215" s="593">
        <v>303.95999999999998</v>
      </c>
      <c r="HM215" s="593">
        <v>303.95999999999998</v>
      </c>
      <c r="HN215" s="593">
        <v>271.42</v>
      </c>
      <c r="HO215" s="593">
        <v>271.42</v>
      </c>
      <c r="HP215" s="593">
        <v>271.42</v>
      </c>
      <c r="HQ215" s="593">
        <v>271.42</v>
      </c>
      <c r="HR215" s="593">
        <v>275.32</v>
      </c>
      <c r="HS215" s="593">
        <v>275.32</v>
      </c>
      <c r="HT215" s="593">
        <v>275.32</v>
      </c>
      <c r="HU215" s="593">
        <v>275.32</v>
      </c>
      <c r="HX215" s="593">
        <v>53.4</v>
      </c>
      <c r="HY215" s="593">
        <v>53.4</v>
      </c>
      <c r="HZ215" s="593">
        <v>178.44</v>
      </c>
      <c r="IA215" s="593">
        <v>178.44</v>
      </c>
      <c r="IB215" s="593">
        <v>181.22</v>
      </c>
      <c r="IC215" s="593">
        <v>181.22</v>
      </c>
      <c r="ID215" s="593">
        <v>240.4</v>
      </c>
      <c r="IE215" s="593">
        <v>240.4</v>
      </c>
      <c r="IJ215" s="593">
        <v>132.38999999999999</v>
      </c>
      <c r="IK215" s="593">
        <v>132.38999999999999</v>
      </c>
      <c r="IL215" s="593">
        <v>265.82</v>
      </c>
      <c r="IM215" s="593">
        <v>265.82</v>
      </c>
      <c r="IN215" s="593">
        <v>346.39</v>
      </c>
      <c r="IO215" s="593">
        <v>346.39</v>
      </c>
      <c r="IP215" s="593">
        <v>346.39</v>
      </c>
      <c r="IQ215" s="593">
        <v>346.39</v>
      </c>
      <c r="IV215" s="593">
        <v>132.38999999999999</v>
      </c>
      <c r="IW215" s="593">
        <v>132.38999999999999</v>
      </c>
      <c r="IX215" s="593">
        <v>265.82</v>
      </c>
      <c r="IY215" s="593">
        <v>265.82</v>
      </c>
      <c r="IZ215" s="593">
        <v>346.39</v>
      </c>
      <c r="JA215" s="593">
        <v>346.39</v>
      </c>
      <c r="JB215" s="593">
        <v>346.39</v>
      </c>
      <c r="JC215" s="593">
        <v>346.39</v>
      </c>
      <c r="JH215" s="593">
        <v>124.16</v>
      </c>
      <c r="JI215" s="593">
        <v>124.16</v>
      </c>
      <c r="JJ215" s="593">
        <v>257.64</v>
      </c>
      <c r="JK215" s="593">
        <v>257.64</v>
      </c>
      <c r="JL215" s="593">
        <v>257.64</v>
      </c>
      <c r="JM215" s="593">
        <v>257.64</v>
      </c>
      <c r="JN215" s="593">
        <v>336.02</v>
      </c>
      <c r="JO215" s="593">
        <v>336.02</v>
      </c>
      <c r="JP215" s="593">
        <v>336.02</v>
      </c>
      <c r="JQ215" s="593">
        <v>336.02</v>
      </c>
      <c r="JT215" s="593">
        <v>32.78</v>
      </c>
      <c r="JU215" s="593">
        <v>32.78</v>
      </c>
      <c r="JV215" s="593">
        <v>32.78</v>
      </c>
      <c r="JW215" s="593">
        <v>32.78</v>
      </c>
      <c r="JX215" s="593">
        <v>32.78</v>
      </c>
      <c r="JY215" s="593">
        <v>32.78</v>
      </c>
      <c r="KF215" s="593">
        <v>14.59</v>
      </c>
      <c r="KG215" s="593">
        <v>14.59</v>
      </c>
      <c r="KH215" s="593">
        <v>14.21</v>
      </c>
      <c r="KI215" s="593">
        <v>14.21</v>
      </c>
      <c r="KJ215" s="593">
        <v>14.21</v>
      </c>
      <c r="KK215" s="593">
        <v>14.21</v>
      </c>
      <c r="KR215" s="593">
        <v>34.020000000000003</v>
      </c>
      <c r="KS215" s="593">
        <v>34.020000000000003</v>
      </c>
      <c r="KT215" s="593">
        <v>34.020000000000003</v>
      </c>
      <c r="KU215" s="593">
        <v>34.020000000000003</v>
      </c>
      <c r="KV215" s="593">
        <v>184.91</v>
      </c>
      <c r="KW215" s="593">
        <v>184.91</v>
      </c>
      <c r="LD215" s="593">
        <v>16.93</v>
      </c>
      <c r="LE215" s="593">
        <v>16.93</v>
      </c>
      <c r="LF215" s="593">
        <v>16.93</v>
      </c>
      <c r="LG215" s="593">
        <v>16.93</v>
      </c>
      <c r="LH215" s="593">
        <v>2.85</v>
      </c>
      <c r="LI215" s="593">
        <v>2.85</v>
      </c>
      <c r="LP215" s="593">
        <v>16.11</v>
      </c>
      <c r="LQ215" s="593">
        <v>16.11</v>
      </c>
      <c r="LR215" s="593">
        <v>16.11</v>
      </c>
      <c r="LS215" s="593">
        <v>16.11</v>
      </c>
      <c r="LT215" s="604">
        <v>13.759</v>
      </c>
      <c r="LU215" s="604">
        <v>13.759</v>
      </c>
      <c r="MB215" s="593">
        <v>15.63</v>
      </c>
      <c r="MC215" s="593">
        <v>15.79</v>
      </c>
      <c r="MD215" s="593">
        <v>13.19</v>
      </c>
      <c r="ME215" s="593">
        <v>13.19</v>
      </c>
      <c r="MF215" s="593">
        <v>13.2</v>
      </c>
      <c r="MG215" s="593">
        <v>13.2</v>
      </c>
      <c r="MH215" s="593">
        <v>13.7</v>
      </c>
      <c r="MI215" s="593">
        <v>13.7</v>
      </c>
      <c r="MJ215" s="593">
        <v>13.07</v>
      </c>
      <c r="MK215" s="593">
        <v>13.07</v>
      </c>
      <c r="ML215" s="593">
        <v>13.45</v>
      </c>
      <c r="MM215" s="593">
        <v>13.24</v>
      </c>
      <c r="MN215" s="593">
        <v>36.96</v>
      </c>
      <c r="MO215" s="593">
        <v>36.96</v>
      </c>
      <c r="MP215" s="593">
        <v>32.32</v>
      </c>
      <c r="MQ215" s="593">
        <v>32.32</v>
      </c>
      <c r="MR215" s="593">
        <v>33.42</v>
      </c>
      <c r="MS215" s="593">
        <v>33.42</v>
      </c>
      <c r="MT215" s="593">
        <v>212.57</v>
      </c>
      <c r="MU215" s="593">
        <v>212.57</v>
      </c>
      <c r="MV215" s="593">
        <v>212.57</v>
      </c>
      <c r="MW215" s="593">
        <v>212.57</v>
      </c>
      <c r="MX215" s="593">
        <v>212.57</v>
      </c>
      <c r="MY215" s="593">
        <v>212.57</v>
      </c>
      <c r="MZ215" s="593">
        <v>59.99</v>
      </c>
      <c r="NA215" s="593">
        <v>59.99</v>
      </c>
      <c r="NB215" s="593">
        <v>267.45999999999998</v>
      </c>
      <c r="NC215" s="593">
        <v>267.45999999999998</v>
      </c>
      <c r="ND215" s="593">
        <v>261.92</v>
      </c>
      <c r="NE215" s="593">
        <v>261.92</v>
      </c>
      <c r="NF215" s="604">
        <f t="shared" si="17"/>
        <v>264.69</v>
      </c>
      <c r="NG215" s="604">
        <f t="shared" si="17"/>
        <v>264.69</v>
      </c>
      <c r="NH215" s="593">
        <v>264.45</v>
      </c>
      <c r="NI215" s="593">
        <v>264.45</v>
      </c>
      <c r="NL215" s="593">
        <v>51.61</v>
      </c>
      <c r="NM215" s="593">
        <v>51.61</v>
      </c>
      <c r="NN215" s="593">
        <v>225.69</v>
      </c>
      <c r="NO215" s="593">
        <v>225.69</v>
      </c>
      <c r="NP215" s="593">
        <v>225.69</v>
      </c>
      <c r="NQ215" s="593">
        <v>226.61</v>
      </c>
      <c r="NR215" s="593">
        <v>225.4</v>
      </c>
      <c r="NS215" s="593">
        <v>225.4</v>
      </c>
      <c r="NT215" s="593">
        <v>225.77</v>
      </c>
      <c r="NU215" s="593">
        <v>225.77</v>
      </c>
      <c r="NX215" s="593">
        <v>116.62</v>
      </c>
      <c r="NY215" s="593">
        <v>116.62</v>
      </c>
      <c r="NZ215" s="593">
        <v>236.26</v>
      </c>
      <c r="OA215" s="593">
        <v>236.26</v>
      </c>
      <c r="OB215" s="593">
        <v>236.26</v>
      </c>
      <c r="OC215" s="593">
        <v>236.26</v>
      </c>
      <c r="OD215" s="593">
        <v>236.46</v>
      </c>
      <c r="OE215" s="593">
        <v>236.46</v>
      </c>
      <c r="OJ215" s="593">
        <v>82.33</v>
      </c>
      <c r="OK215" s="593">
        <v>82.33</v>
      </c>
      <c r="OL215" s="593">
        <v>184.22</v>
      </c>
      <c r="OM215" s="593">
        <v>184.22</v>
      </c>
      <c r="ON215" s="593">
        <v>184.22</v>
      </c>
      <c r="OO215" s="593">
        <v>184.22</v>
      </c>
      <c r="OP215" s="593">
        <v>212.81</v>
      </c>
      <c r="OQ215" s="593">
        <v>212.81</v>
      </c>
      <c r="OR215" s="593">
        <v>233.68</v>
      </c>
      <c r="OS215" s="593">
        <v>233.68</v>
      </c>
      <c r="OV215" s="593">
        <v>38.68</v>
      </c>
      <c r="OW215" s="593">
        <v>38.68</v>
      </c>
      <c r="OX215" s="593">
        <v>34.17</v>
      </c>
      <c r="OY215" s="593">
        <v>34.17</v>
      </c>
      <c r="OZ215" s="593">
        <v>33.549999999999997</v>
      </c>
      <c r="PA215" s="593">
        <v>33.549999999999997</v>
      </c>
      <c r="PB215" s="593">
        <v>32.979999999999997</v>
      </c>
      <c r="PC215" s="593">
        <v>32.979999999999997</v>
      </c>
      <c r="PD215" s="593">
        <v>210.99</v>
      </c>
      <c r="PE215" s="593">
        <v>210.99</v>
      </c>
      <c r="PH215" s="593">
        <v>44.09</v>
      </c>
      <c r="PI215" s="593">
        <v>44.09</v>
      </c>
      <c r="PJ215" s="593">
        <v>39.49</v>
      </c>
      <c r="PK215" s="593">
        <v>39.49</v>
      </c>
      <c r="PL215" s="593">
        <v>39.49</v>
      </c>
      <c r="PM215" s="593">
        <v>38.11</v>
      </c>
      <c r="PN215" s="593">
        <v>38.11</v>
      </c>
      <c r="PO215" s="593">
        <v>38.270000000000003</v>
      </c>
      <c r="PP215" s="593">
        <v>223.47</v>
      </c>
      <c r="PQ215" s="593">
        <v>223.47</v>
      </c>
      <c r="PT215" s="593">
        <v>30.71</v>
      </c>
      <c r="PU215" s="593">
        <v>30.71</v>
      </c>
      <c r="PV215" s="593">
        <v>24.92</v>
      </c>
      <c r="PW215" s="593">
        <v>24.92</v>
      </c>
      <c r="PX215" s="593">
        <v>25.48</v>
      </c>
      <c r="PY215" s="593">
        <v>25.48</v>
      </c>
      <c r="PZ215" s="593">
        <v>25.48</v>
      </c>
      <c r="QA215" s="593">
        <v>25.48</v>
      </c>
      <c r="QB215" s="593">
        <v>25.48</v>
      </c>
      <c r="QC215" s="593">
        <v>25.48</v>
      </c>
      <c r="QD215" s="593">
        <v>25.58</v>
      </c>
      <c r="QE215" s="593">
        <v>25.7</v>
      </c>
      <c r="QF215" s="593">
        <v>8.86</v>
      </c>
      <c r="QG215" s="593">
        <v>8.86</v>
      </c>
      <c r="QH215" s="593">
        <v>7.12</v>
      </c>
      <c r="QI215" s="593">
        <v>7.12</v>
      </c>
      <c r="QJ215" s="593">
        <v>7.27</v>
      </c>
      <c r="QK215" s="593">
        <v>7.27</v>
      </c>
      <c r="QL215" s="593">
        <v>7.27</v>
      </c>
      <c r="QM215" s="593">
        <v>7.27</v>
      </c>
      <c r="QN215" s="593">
        <v>7.27</v>
      </c>
      <c r="QO215" s="593">
        <v>7.27</v>
      </c>
      <c r="QP215" s="593">
        <v>7.33</v>
      </c>
      <c r="QQ215" s="593">
        <v>7.33</v>
      </c>
      <c r="QR215" s="593">
        <v>10.43</v>
      </c>
      <c r="QS215" s="593">
        <v>10.43</v>
      </c>
      <c r="QT215" s="593">
        <v>8.3800000000000008</v>
      </c>
      <c r="QU215" s="593">
        <v>8.3800000000000008</v>
      </c>
      <c r="QV215" s="593">
        <v>8.56</v>
      </c>
      <c r="QW215" s="593">
        <v>8.56</v>
      </c>
      <c r="QX215" s="593">
        <v>8.56</v>
      </c>
      <c r="QY215" s="593">
        <v>8.56</v>
      </c>
      <c r="QZ215" s="593">
        <v>8.56</v>
      </c>
      <c r="RA215" s="593">
        <v>8.56</v>
      </c>
      <c r="RB215" s="593">
        <v>8.6199999999999992</v>
      </c>
      <c r="RC215" s="593">
        <v>8.6199999999999992</v>
      </c>
      <c r="RD215" s="593">
        <v>16.329999999999998</v>
      </c>
      <c r="RE215" s="593">
        <v>16.329999999999998</v>
      </c>
      <c r="RF215" s="593">
        <v>13.13</v>
      </c>
      <c r="RG215" s="593">
        <v>13.13</v>
      </c>
      <c r="RH215" s="593">
        <v>13.42</v>
      </c>
      <c r="RI215" s="593">
        <v>13.42</v>
      </c>
      <c r="RJ215" s="593">
        <v>13.42</v>
      </c>
      <c r="RK215" s="593">
        <v>13.42</v>
      </c>
      <c r="RL215" s="593">
        <v>13.42</v>
      </c>
      <c r="RM215" s="593">
        <v>13.42</v>
      </c>
      <c r="RN215" s="593">
        <v>13.5</v>
      </c>
      <c r="RO215" s="593">
        <v>13.56</v>
      </c>
      <c r="RP215" s="593">
        <v>43.05</v>
      </c>
      <c r="RQ215" s="593">
        <v>43.05</v>
      </c>
      <c r="RR215" s="593">
        <v>35.21</v>
      </c>
      <c r="RS215" s="593">
        <v>35.21</v>
      </c>
      <c r="RT215" s="593">
        <v>36.01</v>
      </c>
      <c r="RU215" s="593">
        <v>36.01</v>
      </c>
      <c r="RV215" s="593">
        <v>36.01</v>
      </c>
      <c r="RW215" s="593">
        <v>36.01</v>
      </c>
      <c r="RX215" s="593">
        <v>36.01</v>
      </c>
      <c r="RY215" s="593">
        <v>36.01</v>
      </c>
      <c r="RZ215" s="593">
        <v>36.090000000000003</v>
      </c>
      <c r="SA215" s="593">
        <v>36.090000000000003</v>
      </c>
      <c r="SB215" s="593">
        <v>22.7</v>
      </c>
      <c r="SC215" s="593">
        <v>22.7</v>
      </c>
      <c r="SD215" s="593">
        <v>18.329999999999998</v>
      </c>
      <c r="SE215" s="593">
        <v>18.329999999999998</v>
      </c>
      <c r="SF215" s="593">
        <v>18.739999999999998</v>
      </c>
      <c r="SG215" s="593">
        <v>18.739999999999998</v>
      </c>
      <c r="SH215" s="593">
        <v>18.739999999999998</v>
      </c>
      <c r="SI215" s="593">
        <v>18.739999999999998</v>
      </c>
      <c r="SJ215" s="593">
        <v>18.739999999999998</v>
      </c>
      <c r="SK215" s="593">
        <v>18.739999999999998</v>
      </c>
      <c r="SL215" s="593">
        <v>18.829999999999998</v>
      </c>
      <c r="SM215" s="593">
        <v>18.829999999999998</v>
      </c>
      <c r="SN215" s="593">
        <v>19.07</v>
      </c>
      <c r="SO215" s="593">
        <v>19.07</v>
      </c>
      <c r="SZ215" s="593">
        <v>20.89</v>
      </c>
      <c r="TA215" s="593">
        <v>20.89</v>
      </c>
      <c r="TX215" s="593">
        <v>13.3</v>
      </c>
      <c r="TY215" s="600">
        <v>13.3</v>
      </c>
    </row>
    <row r="216" spans="1:545" s="593" customFormat="1" x14ac:dyDescent="0.15">
      <c r="A216" s="605">
        <v>100</v>
      </c>
      <c r="B216" s="606">
        <v>48.72</v>
      </c>
      <c r="C216" s="606">
        <v>48.72</v>
      </c>
      <c r="D216" s="606">
        <v>48.76</v>
      </c>
      <c r="E216" s="606">
        <v>48.76</v>
      </c>
      <c r="F216" s="606">
        <v>191.62</v>
      </c>
      <c r="G216" s="606">
        <v>191.62</v>
      </c>
      <c r="H216" s="606">
        <v>182.91</v>
      </c>
      <c r="I216" s="606">
        <v>182.91</v>
      </c>
      <c r="J216" s="606">
        <v>185.95</v>
      </c>
      <c r="K216" s="606">
        <v>185.95</v>
      </c>
      <c r="L216" s="606"/>
      <c r="M216" s="606"/>
      <c r="N216" s="606"/>
      <c r="O216" s="606"/>
      <c r="P216" s="606"/>
      <c r="Q216" s="606"/>
      <c r="R216" s="606"/>
      <c r="S216" s="606"/>
      <c r="T216" s="606"/>
      <c r="U216" s="606"/>
      <c r="V216" s="606"/>
      <c r="W216" s="606"/>
      <c r="X216" s="606"/>
      <c r="Y216" s="606"/>
      <c r="Z216" s="606">
        <v>9.76</v>
      </c>
      <c r="AA216" s="606"/>
      <c r="AB216" s="606"/>
      <c r="AC216" s="606"/>
      <c r="AD216" s="606"/>
      <c r="AE216" s="606"/>
      <c r="AF216" s="606"/>
      <c r="AG216" s="606"/>
      <c r="AH216" s="606"/>
      <c r="AI216" s="606"/>
      <c r="AJ216" s="606"/>
      <c r="AK216" s="606"/>
      <c r="AL216" s="606">
        <v>22.7</v>
      </c>
      <c r="AM216" s="606">
        <v>22.7</v>
      </c>
      <c r="AN216" s="606"/>
      <c r="AO216" s="606"/>
      <c r="AP216" s="606"/>
      <c r="AQ216" s="606"/>
      <c r="AR216" s="606"/>
      <c r="AS216" s="606"/>
      <c r="AT216" s="606"/>
      <c r="AU216" s="606"/>
      <c r="AV216" s="606"/>
      <c r="AW216" s="606"/>
      <c r="AX216" s="606">
        <v>25.87</v>
      </c>
      <c r="AY216" s="606">
        <v>25.87</v>
      </c>
      <c r="AZ216" s="606"/>
      <c r="BA216" s="606"/>
      <c r="BB216" s="606"/>
      <c r="BC216" s="606"/>
      <c r="BD216" s="606"/>
      <c r="BE216" s="606"/>
      <c r="BF216" s="606"/>
      <c r="BG216" s="606"/>
      <c r="BH216" s="606"/>
      <c r="BI216" s="606"/>
      <c r="BJ216" s="606">
        <v>13.93</v>
      </c>
      <c r="BK216" s="606"/>
      <c r="BL216" s="606"/>
      <c r="BM216" s="606"/>
      <c r="BN216" s="606"/>
      <c r="BO216" s="606"/>
      <c r="BP216" s="606"/>
      <c r="BQ216" s="606"/>
      <c r="BR216" s="606"/>
      <c r="BS216" s="606"/>
      <c r="BT216" s="606"/>
      <c r="BU216" s="606"/>
      <c r="BV216" s="606">
        <v>3.88</v>
      </c>
      <c r="BW216" s="606"/>
      <c r="BX216" s="606"/>
      <c r="BY216" s="606"/>
      <c r="BZ216" s="606"/>
      <c r="CA216" s="606"/>
      <c r="CB216" s="606"/>
      <c r="CC216" s="606"/>
      <c r="CD216" s="606"/>
      <c r="CE216" s="606"/>
      <c r="CF216" s="606"/>
      <c r="CG216" s="606"/>
      <c r="CH216" s="606">
        <v>12.4</v>
      </c>
      <c r="CI216" s="606">
        <v>12.4</v>
      </c>
      <c r="CJ216" s="606"/>
      <c r="CK216" s="606"/>
      <c r="CL216" s="606"/>
      <c r="CM216" s="606"/>
      <c r="CN216" s="606"/>
      <c r="CO216" s="606"/>
      <c r="CP216" s="606"/>
      <c r="CQ216" s="606"/>
      <c r="CR216" s="606"/>
      <c r="CS216" s="606"/>
      <c r="CT216" s="606"/>
      <c r="CU216" s="606"/>
      <c r="CV216" s="606"/>
      <c r="CW216" s="606"/>
      <c r="CX216" s="606"/>
      <c r="CY216" s="606"/>
      <c r="CZ216" s="606"/>
      <c r="DA216" s="606"/>
      <c r="DB216" s="606"/>
      <c r="DC216" s="606"/>
      <c r="DD216" s="606"/>
      <c r="DE216" s="606"/>
      <c r="DF216" s="606">
        <v>152.66</v>
      </c>
      <c r="DG216" s="606">
        <v>152.66</v>
      </c>
      <c r="DH216" s="606">
        <v>152.04</v>
      </c>
      <c r="DI216" s="606">
        <v>152.66</v>
      </c>
      <c r="DJ216" s="606">
        <v>289.49</v>
      </c>
      <c r="DK216" s="606">
        <v>289.27</v>
      </c>
      <c r="DL216" s="606">
        <v>279.23</v>
      </c>
      <c r="DM216" s="606">
        <v>279.23</v>
      </c>
      <c r="DN216" s="606">
        <v>289.27</v>
      </c>
      <c r="DO216" s="606">
        <v>289.27</v>
      </c>
      <c r="DP216" s="606">
        <v>279.23</v>
      </c>
      <c r="DQ216" s="606">
        <v>289.27</v>
      </c>
      <c r="DR216" s="606">
        <v>289.27</v>
      </c>
      <c r="DS216" s="606">
        <v>289.27</v>
      </c>
      <c r="DT216" s="606">
        <v>279.23</v>
      </c>
      <c r="DU216" s="606">
        <v>279.23</v>
      </c>
      <c r="DV216" s="606">
        <v>299.76</v>
      </c>
      <c r="DW216" s="606">
        <v>291.12</v>
      </c>
      <c r="DX216" s="606">
        <v>299.76</v>
      </c>
      <c r="DY216" s="606">
        <v>299.76</v>
      </c>
      <c r="DZ216" s="606">
        <v>291.12</v>
      </c>
      <c r="EA216" s="606">
        <v>291.12</v>
      </c>
      <c r="EB216" s="606">
        <v>291.37</v>
      </c>
      <c r="EC216" s="606">
        <v>291.37</v>
      </c>
      <c r="ED216" s="606">
        <v>80.66</v>
      </c>
      <c r="EE216" s="606">
        <v>77.73</v>
      </c>
      <c r="EF216" s="606">
        <v>77.73</v>
      </c>
      <c r="EG216" s="606">
        <v>77.66</v>
      </c>
      <c r="EH216" s="606">
        <v>77.84</v>
      </c>
      <c r="EI216" s="606">
        <v>77.84</v>
      </c>
      <c r="EJ216" s="606">
        <v>236.91</v>
      </c>
      <c r="EK216" s="606">
        <v>236.91</v>
      </c>
      <c r="EL216" s="606">
        <v>236.91</v>
      </c>
      <c r="EM216" s="606">
        <v>242</v>
      </c>
      <c r="EN216" s="606">
        <v>237.03</v>
      </c>
      <c r="EO216" s="606">
        <v>237.03</v>
      </c>
      <c r="EP216" s="606">
        <v>237.14</v>
      </c>
      <c r="EQ216" s="606">
        <v>237.14</v>
      </c>
      <c r="ER216" s="606">
        <v>69.739999999999995</v>
      </c>
      <c r="ES216" s="606">
        <v>69.89</v>
      </c>
      <c r="ET216" s="606">
        <v>69.66</v>
      </c>
      <c r="EU216" s="606">
        <v>69.66</v>
      </c>
      <c r="EV216" s="606">
        <v>69.66</v>
      </c>
      <c r="EW216" s="606">
        <v>69.66</v>
      </c>
      <c r="EX216" s="606">
        <v>69.66</v>
      </c>
      <c r="EY216" s="606">
        <v>64.5</v>
      </c>
      <c r="EZ216" s="606">
        <v>199.93</v>
      </c>
      <c r="FA216" s="606">
        <v>199.93</v>
      </c>
      <c r="FB216" s="606">
        <v>199.93</v>
      </c>
      <c r="FC216" s="606">
        <v>199.93</v>
      </c>
      <c r="FD216" s="606">
        <v>38.94</v>
      </c>
      <c r="FE216" s="606">
        <v>38.94</v>
      </c>
      <c r="FF216" s="606">
        <v>38.94</v>
      </c>
      <c r="FG216" s="606">
        <v>38.94</v>
      </c>
      <c r="FH216" s="606">
        <v>38.94</v>
      </c>
      <c r="FI216" s="606">
        <v>38.94</v>
      </c>
      <c r="FJ216" s="606">
        <v>35.26</v>
      </c>
      <c r="FK216" s="606">
        <v>35.26</v>
      </c>
      <c r="FL216" s="607">
        <v>35.26</v>
      </c>
      <c r="FM216" s="607">
        <v>35.26</v>
      </c>
      <c r="FN216" s="607">
        <v>35.549999999999997</v>
      </c>
      <c r="FO216" s="607">
        <v>35.549999999999997</v>
      </c>
      <c r="FP216" s="607">
        <v>48.83</v>
      </c>
      <c r="FQ216" s="607">
        <v>48.83</v>
      </c>
      <c r="FR216" s="607">
        <v>48.83</v>
      </c>
      <c r="FS216" s="607">
        <v>48.83</v>
      </c>
      <c r="FT216" s="607">
        <v>206.02</v>
      </c>
      <c r="FU216" s="607">
        <v>206.02</v>
      </c>
      <c r="FV216" s="607">
        <v>206.02</v>
      </c>
      <c r="FW216" s="607">
        <v>206.02</v>
      </c>
      <c r="FX216" s="607">
        <v>206.02</v>
      </c>
      <c r="FY216" s="607">
        <v>206.02</v>
      </c>
      <c r="FZ216" s="607">
        <v>206.02</v>
      </c>
      <c r="GA216" s="607">
        <v>206.02</v>
      </c>
      <c r="GB216" s="607">
        <v>103.68</v>
      </c>
      <c r="GC216" s="607">
        <v>103.68</v>
      </c>
      <c r="GD216" s="607">
        <v>26.61</v>
      </c>
      <c r="GE216" s="607">
        <v>26.72</v>
      </c>
      <c r="GF216" s="607">
        <v>29.02</v>
      </c>
      <c r="GG216" s="607">
        <v>29.02</v>
      </c>
      <c r="GH216" s="607">
        <v>26.66</v>
      </c>
      <c r="GI216" s="607">
        <v>26.66</v>
      </c>
      <c r="GJ216" s="607">
        <v>26.43</v>
      </c>
      <c r="GK216" s="607">
        <v>26.43</v>
      </c>
      <c r="GL216" s="607">
        <v>26.43</v>
      </c>
      <c r="GM216" s="607">
        <v>26.43</v>
      </c>
      <c r="GN216" s="607">
        <v>9.98</v>
      </c>
      <c r="GO216" s="607">
        <v>9.98</v>
      </c>
      <c r="GP216" s="607">
        <v>8.9499999999999993</v>
      </c>
      <c r="GQ216" s="607">
        <v>8.6999999999999993</v>
      </c>
      <c r="GR216" s="607"/>
      <c r="GS216" s="607"/>
      <c r="GT216" s="607"/>
      <c r="GU216" s="607"/>
      <c r="GV216" s="607"/>
      <c r="GW216" s="607"/>
      <c r="GX216" s="607"/>
      <c r="GY216" s="607"/>
      <c r="GZ216" s="607">
        <v>58.94</v>
      </c>
      <c r="HA216" s="607">
        <v>58.94</v>
      </c>
      <c r="HB216" s="607">
        <v>186.61</v>
      </c>
      <c r="HC216" s="607">
        <v>186.61</v>
      </c>
      <c r="HD216" s="607">
        <v>186.61</v>
      </c>
      <c r="HE216" s="607">
        <v>186.61</v>
      </c>
      <c r="HF216" s="607">
        <v>244.25</v>
      </c>
      <c r="HG216" s="607">
        <v>244.25</v>
      </c>
      <c r="HH216" s="607">
        <v>244.25</v>
      </c>
      <c r="HI216" s="607">
        <v>244.25</v>
      </c>
      <c r="HJ216" s="607">
        <v>244.25</v>
      </c>
      <c r="HK216" s="607">
        <v>244.25</v>
      </c>
      <c r="HL216" s="607">
        <v>304.74</v>
      </c>
      <c r="HM216" s="607">
        <v>304.74</v>
      </c>
      <c r="HN216" s="607">
        <v>272.14999999999998</v>
      </c>
      <c r="HO216" s="607">
        <v>272.14999999999998</v>
      </c>
      <c r="HP216" s="607">
        <v>272.14999999999998</v>
      </c>
      <c r="HQ216" s="607">
        <v>272.14999999999998</v>
      </c>
      <c r="HR216" s="607">
        <v>276.01</v>
      </c>
      <c r="HS216" s="607">
        <v>276.01</v>
      </c>
      <c r="HT216" s="607">
        <v>276.01</v>
      </c>
      <c r="HU216" s="607">
        <v>276.01</v>
      </c>
      <c r="HV216" s="607"/>
      <c r="HW216" s="607"/>
      <c r="HX216" s="607">
        <v>53.5</v>
      </c>
      <c r="HY216" s="607">
        <v>53.5</v>
      </c>
      <c r="HZ216" s="607">
        <v>178.84</v>
      </c>
      <c r="IA216" s="607">
        <v>178.84</v>
      </c>
      <c r="IB216" s="607">
        <v>181.63</v>
      </c>
      <c r="IC216" s="607">
        <v>181.63</v>
      </c>
      <c r="ID216" s="607">
        <v>241.05</v>
      </c>
      <c r="IE216" s="607">
        <v>241.05</v>
      </c>
      <c r="IF216" s="607"/>
      <c r="IG216" s="607"/>
      <c r="IH216" s="607"/>
      <c r="II216" s="607"/>
      <c r="IJ216" s="607">
        <v>132.63</v>
      </c>
      <c r="IK216" s="607">
        <v>132.63</v>
      </c>
      <c r="IL216" s="607">
        <v>266.24</v>
      </c>
      <c r="IM216" s="607">
        <v>266.24</v>
      </c>
      <c r="IN216" s="607">
        <v>347.09</v>
      </c>
      <c r="IO216" s="607">
        <v>347.09</v>
      </c>
      <c r="IP216" s="607">
        <v>347.09</v>
      </c>
      <c r="IQ216" s="607">
        <v>347.09</v>
      </c>
      <c r="IR216" s="607"/>
      <c r="IS216" s="607"/>
      <c r="IT216" s="607"/>
      <c r="IU216" s="607"/>
      <c r="IV216" s="607">
        <v>132.63</v>
      </c>
      <c r="IW216" s="607">
        <v>132.63</v>
      </c>
      <c r="IX216" s="607">
        <v>266.24</v>
      </c>
      <c r="IY216" s="607">
        <v>266.24</v>
      </c>
      <c r="IZ216" s="607">
        <v>347.09</v>
      </c>
      <c r="JA216" s="607">
        <v>347.09</v>
      </c>
      <c r="JB216" s="607">
        <v>347.09</v>
      </c>
      <c r="JC216" s="607">
        <v>347.09</v>
      </c>
      <c r="JD216" s="607"/>
      <c r="JE216" s="607"/>
      <c r="JF216" s="607"/>
      <c r="JG216" s="607"/>
      <c r="JH216" s="607">
        <v>124.39</v>
      </c>
      <c r="JI216" s="607">
        <v>124.39</v>
      </c>
      <c r="JJ216" s="607">
        <v>258.07</v>
      </c>
      <c r="JK216" s="607">
        <v>258.07</v>
      </c>
      <c r="JL216" s="607">
        <v>258.07</v>
      </c>
      <c r="JM216" s="607">
        <v>258.07</v>
      </c>
      <c r="JN216" s="607">
        <v>336.72</v>
      </c>
      <c r="JO216" s="607">
        <v>336.72</v>
      </c>
      <c r="JP216" s="607">
        <v>336.72</v>
      </c>
      <c r="JQ216" s="607">
        <v>336.72</v>
      </c>
      <c r="JR216" s="607"/>
      <c r="JS216" s="607"/>
      <c r="JT216" s="607">
        <v>32.840000000000003</v>
      </c>
      <c r="JU216" s="607">
        <v>32.840000000000003</v>
      </c>
      <c r="JV216" s="607">
        <v>32.840000000000003</v>
      </c>
      <c r="JW216" s="607">
        <v>32.840000000000003</v>
      </c>
      <c r="JX216" s="607">
        <v>32.840000000000003</v>
      </c>
      <c r="JY216" s="607">
        <v>32.840000000000003</v>
      </c>
      <c r="JZ216" s="607"/>
      <c r="KA216" s="607"/>
      <c r="KB216" s="607"/>
      <c r="KC216" s="607"/>
      <c r="KD216" s="607"/>
      <c r="KE216" s="607"/>
      <c r="KF216" s="607">
        <v>14.62</v>
      </c>
      <c r="KG216" s="607">
        <v>14.62</v>
      </c>
      <c r="KH216" s="607">
        <v>14.24</v>
      </c>
      <c r="KI216" s="607">
        <v>14.24</v>
      </c>
      <c r="KJ216" s="607">
        <v>14.24</v>
      </c>
      <c r="KK216" s="607">
        <v>14.24</v>
      </c>
      <c r="KL216" s="607"/>
      <c r="KM216" s="607"/>
      <c r="KN216" s="607"/>
      <c r="KO216" s="607"/>
      <c r="KP216" s="607"/>
      <c r="KQ216" s="607"/>
      <c r="KR216" s="607">
        <v>34.08</v>
      </c>
      <c r="KS216" s="607">
        <v>34.08</v>
      </c>
      <c r="KT216" s="607">
        <v>34.08</v>
      </c>
      <c r="KU216" s="607">
        <v>34.08</v>
      </c>
      <c r="KV216" s="607">
        <v>185.42</v>
      </c>
      <c r="KW216" s="607">
        <v>185.42</v>
      </c>
      <c r="KX216" s="607"/>
      <c r="KY216" s="607"/>
      <c r="KZ216" s="607"/>
      <c r="LA216" s="607"/>
      <c r="LB216" s="607"/>
      <c r="LC216" s="607"/>
      <c r="LD216" s="607">
        <v>16.98</v>
      </c>
      <c r="LE216" s="607">
        <v>16.98</v>
      </c>
      <c r="LF216" s="607">
        <v>16.98</v>
      </c>
      <c r="LG216" s="607">
        <v>16.98</v>
      </c>
      <c r="LH216" s="607">
        <v>2.86</v>
      </c>
      <c r="LI216" s="607">
        <v>2.86</v>
      </c>
      <c r="LJ216" s="607"/>
      <c r="LK216" s="607"/>
      <c r="LL216" s="607"/>
      <c r="LM216" s="607"/>
      <c r="LN216" s="607"/>
      <c r="LO216" s="607"/>
      <c r="LP216" s="607">
        <v>16.14</v>
      </c>
      <c r="LQ216" s="607">
        <v>16.14</v>
      </c>
      <c r="LR216" s="607">
        <v>16.14</v>
      </c>
      <c r="LS216" s="607">
        <v>16.14</v>
      </c>
      <c r="LT216" s="608">
        <v>13.815</v>
      </c>
      <c r="LU216" s="608">
        <v>13.815</v>
      </c>
      <c r="LX216" s="607"/>
      <c r="LY216" s="607"/>
      <c r="LZ216" s="607"/>
      <c r="MA216" s="607"/>
      <c r="MB216" s="607">
        <v>15.66</v>
      </c>
      <c r="MC216" s="607">
        <v>15.82</v>
      </c>
      <c r="MD216" s="607">
        <v>13.23</v>
      </c>
      <c r="ME216" s="607">
        <v>13.23</v>
      </c>
      <c r="MF216" s="607">
        <v>13.24</v>
      </c>
      <c r="MG216" s="607">
        <v>13.24</v>
      </c>
      <c r="MH216" s="607">
        <v>13.74</v>
      </c>
      <c r="MI216" s="607">
        <v>13.74</v>
      </c>
      <c r="MJ216" s="607">
        <v>13.11</v>
      </c>
      <c r="MK216" s="607">
        <v>13.11</v>
      </c>
      <c r="ML216" s="607">
        <v>13.49</v>
      </c>
      <c r="MM216" s="607">
        <v>13.27</v>
      </c>
      <c r="MN216" s="607">
        <v>37.03</v>
      </c>
      <c r="MO216" s="607">
        <v>37.03</v>
      </c>
      <c r="MP216" s="607">
        <v>32.42</v>
      </c>
      <c r="MQ216" s="607">
        <v>32.42</v>
      </c>
      <c r="MR216" s="607">
        <v>33.51</v>
      </c>
      <c r="MS216" s="607">
        <v>33.51</v>
      </c>
      <c r="MT216" s="607">
        <v>213.16</v>
      </c>
      <c r="MU216" s="607">
        <v>213.16</v>
      </c>
      <c r="MV216" s="607">
        <v>213.16</v>
      </c>
      <c r="MW216" s="607">
        <v>213.16</v>
      </c>
      <c r="MX216" s="607">
        <v>213.16</v>
      </c>
      <c r="MY216" s="607">
        <v>213.16</v>
      </c>
      <c r="MZ216" s="607">
        <v>60.1</v>
      </c>
      <c r="NA216" s="607">
        <v>60.1</v>
      </c>
      <c r="NB216" s="607">
        <v>268.18</v>
      </c>
      <c r="NC216" s="607">
        <v>268.18</v>
      </c>
      <c r="ND216" s="607">
        <v>262.63</v>
      </c>
      <c r="NE216" s="607">
        <v>262.63</v>
      </c>
      <c r="NF216" s="608">
        <f t="shared" si="17"/>
        <v>265.40499999999997</v>
      </c>
      <c r="NG216" s="608">
        <f t="shared" si="17"/>
        <v>265.40499999999997</v>
      </c>
      <c r="NH216" s="607">
        <v>265.13</v>
      </c>
      <c r="NI216" s="607">
        <v>265.13</v>
      </c>
      <c r="NJ216" s="607"/>
      <c r="NK216" s="607"/>
      <c r="NL216" s="607">
        <v>51.71</v>
      </c>
      <c r="NM216" s="607">
        <v>51.71</v>
      </c>
      <c r="NN216" s="607">
        <v>226.31</v>
      </c>
      <c r="NO216" s="607">
        <v>226.31</v>
      </c>
      <c r="NP216" s="607">
        <v>226.31</v>
      </c>
      <c r="NQ216" s="607">
        <v>227.21</v>
      </c>
      <c r="NR216" s="607">
        <v>226.02</v>
      </c>
      <c r="NS216" s="607">
        <v>226.02</v>
      </c>
      <c r="NT216" s="607">
        <v>226.38</v>
      </c>
      <c r="NU216" s="607">
        <v>226.38</v>
      </c>
      <c r="NV216" s="607"/>
      <c r="NW216" s="607"/>
      <c r="NX216" s="607">
        <v>116.84</v>
      </c>
      <c r="NY216" s="607">
        <v>116.84</v>
      </c>
      <c r="NZ216" s="607">
        <v>236.79</v>
      </c>
      <c r="OA216" s="607">
        <v>236.79</v>
      </c>
      <c r="OB216" s="607">
        <v>236.79</v>
      </c>
      <c r="OC216" s="607">
        <v>236.79</v>
      </c>
      <c r="OD216" s="607">
        <v>236.98</v>
      </c>
      <c r="OE216" s="607">
        <v>236.98</v>
      </c>
      <c r="OF216" s="607"/>
      <c r="OG216" s="607"/>
      <c r="OH216" s="607"/>
      <c r="OI216" s="607"/>
      <c r="OJ216" s="607">
        <v>82.49</v>
      </c>
      <c r="OK216" s="607">
        <v>82.49</v>
      </c>
      <c r="OL216" s="607">
        <v>184.54</v>
      </c>
      <c r="OM216" s="607">
        <v>184.54</v>
      </c>
      <c r="ON216" s="607">
        <v>184.54</v>
      </c>
      <c r="OO216" s="607">
        <v>184.54</v>
      </c>
      <c r="OP216" s="607">
        <v>213.56</v>
      </c>
      <c r="OQ216" s="607">
        <v>213.56</v>
      </c>
      <c r="OR216" s="607">
        <v>234.27</v>
      </c>
      <c r="OS216" s="607">
        <v>234.27</v>
      </c>
      <c r="OT216" s="607"/>
      <c r="OU216" s="607"/>
      <c r="OV216" s="607">
        <v>38.76</v>
      </c>
      <c r="OW216" s="607">
        <v>38.76</v>
      </c>
      <c r="OX216" s="607">
        <v>34.270000000000003</v>
      </c>
      <c r="OY216" s="607">
        <v>34.270000000000003</v>
      </c>
      <c r="OZ216" s="607">
        <v>33.64</v>
      </c>
      <c r="PA216" s="607">
        <v>33.64</v>
      </c>
      <c r="PB216" s="607">
        <v>33.08</v>
      </c>
      <c r="PC216" s="607">
        <v>33.08</v>
      </c>
      <c r="PD216" s="607">
        <v>211.57</v>
      </c>
      <c r="PE216" s="607">
        <v>211.57</v>
      </c>
      <c r="PF216" s="607"/>
      <c r="PG216" s="607"/>
      <c r="PH216" s="607">
        <v>44.17</v>
      </c>
      <c r="PI216" s="607">
        <v>44.17</v>
      </c>
      <c r="PJ216" s="607">
        <v>39.6</v>
      </c>
      <c r="PK216" s="607">
        <v>39.6</v>
      </c>
      <c r="PL216" s="607">
        <v>39.6</v>
      </c>
      <c r="PM216" s="607">
        <v>38.22</v>
      </c>
      <c r="PN216" s="607">
        <v>38.22</v>
      </c>
      <c r="PO216" s="607">
        <v>38.369999999999997</v>
      </c>
      <c r="PP216" s="607">
        <v>224.07</v>
      </c>
      <c r="PQ216" s="607">
        <v>224.07</v>
      </c>
      <c r="PR216" s="607"/>
      <c r="PS216" s="607"/>
      <c r="PT216" s="607">
        <v>30.77</v>
      </c>
      <c r="PU216" s="607">
        <v>30.77</v>
      </c>
      <c r="PV216" s="607">
        <v>25.01</v>
      </c>
      <c r="PW216" s="607">
        <v>25.01</v>
      </c>
      <c r="PX216" s="607">
        <v>25.56</v>
      </c>
      <c r="PY216" s="607">
        <v>25.56</v>
      </c>
      <c r="PZ216" s="607">
        <v>25.56</v>
      </c>
      <c r="QA216" s="607">
        <v>25.56</v>
      </c>
      <c r="QB216" s="607">
        <v>25.56</v>
      </c>
      <c r="QC216" s="607">
        <v>25.56</v>
      </c>
      <c r="QD216" s="607">
        <v>25.66</v>
      </c>
      <c r="QE216" s="607">
        <v>25.77</v>
      </c>
      <c r="QF216" s="607">
        <v>8.8800000000000008</v>
      </c>
      <c r="QG216" s="607">
        <v>8.8800000000000008</v>
      </c>
      <c r="QH216" s="607">
        <v>7.15</v>
      </c>
      <c r="QI216" s="607">
        <v>7.15</v>
      </c>
      <c r="QJ216" s="607">
        <v>7.29</v>
      </c>
      <c r="QK216" s="607">
        <v>7.29</v>
      </c>
      <c r="QL216" s="607">
        <v>7.29</v>
      </c>
      <c r="QM216" s="607">
        <v>7.29</v>
      </c>
      <c r="QN216" s="607">
        <v>7.29</v>
      </c>
      <c r="QO216" s="607">
        <v>7.29</v>
      </c>
      <c r="QP216" s="607">
        <v>7.35</v>
      </c>
      <c r="QQ216" s="607">
        <v>7.35</v>
      </c>
      <c r="QR216" s="607">
        <v>10.45</v>
      </c>
      <c r="QS216" s="607">
        <v>10.45</v>
      </c>
      <c r="QT216" s="607">
        <v>8.41</v>
      </c>
      <c r="QU216" s="607">
        <v>8.41</v>
      </c>
      <c r="QV216" s="607">
        <v>8.58</v>
      </c>
      <c r="QW216" s="607">
        <v>8.58</v>
      </c>
      <c r="QX216" s="607">
        <v>8.58</v>
      </c>
      <c r="QY216" s="607">
        <v>8.58</v>
      </c>
      <c r="QZ216" s="607">
        <v>8.58</v>
      </c>
      <c r="RA216" s="607">
        <v>8.58</v>
      </c>
      <c r="RB216" s="607">
        <v>8.64</v>
      </c>
      <c r="RC216" s="607">
        <v>8.64</v>
      </c>
      <c r="RD216" s="607">
        <v>16.36</v>
      </c>
      <c r="RE216" s="607">
        <v>16.36</v>
      </c>
      <c r="RF216" s="607">
        <v>13.17</v>
      </c>
      <c r="RG216" s="607">
        <v>13.17</v>
      </c>
      <c r="RH216" s="607">
        <v>13.46</v>
      </c>
      <c r="RI216" s="607">
        <v>13.46</v>
      </c>
      <c r="RJ216" s="607">
        <v>13.46</v>
      </c>
      <c r="RK216" s="607">
        <v>13.46</v>
      </c>
      <c r="RL216" s="607">
        <v>13.46</v>
      </c>
      <c r="RM216" s="607">
        <v>13.46</v>
      </c>
      <c r="RN216" s="607">
        <v>13.54</v>
      </c>
      <c r="RO216" s="607">
        <v>13.61</v>
      </c>
      <c r="RP216" s="607">
        <v>43.13</v>
      </c>
      <c r="RQ216" s="607">
        <v>43.13</v>
      </c>
      <c r="RR216" s="607">
        <v>35.33</v>
      </c>
      <c r="RS216" s="607">
        <v>35.33</v>
      </c>
      <c r="RT216" s="607">
        <v>36.119999999999997</v>
      </c>
      <c r="RU216" s="607">
        <v>36.119999999999997</v>
      </c>
      <c r="RV216" s="607">
        <v>36.119999999999997</v>
      </c>
      <c r="RW216" s="607">
        <v>36.119999999999997</v>
      </c>
      <c r="RX216" s="607">
        <v>36.119999999999997</v>
      </c>
      <c r="RY216" s="607">
        <v>36.119999999999997</v>
      </c>
      <c r="RZ216" s="607">
        <v>36.200000000000003</v>
      </c>
      <c r="SA216" s="607">
        <v>36.200000000000003</v>
      </c>
      <c r="SB216" s="607">
        <v>22.74</v>
      </c>
      <c r="SC216" s="607">
        <v>22.74</v>
      </c>
      <c r="SD216" s="607">
        <v>18.399999999999999</v>
      </c>
      <c r="SE216" s="607">
        <v>18.399999999999999</v>
      </c>
      <c r="SF216" s="607">
        <v>18.8</v>
      </c>
      <c r="SG216" s="607">
        <v>18.8</v>
      </c>
      <c r="SH216" s="607">
        <v>18.8</v>
      </c>
      <c r="SI216" s="607">
        <v>18.8</v>
      </c>
      <c r="SJ216" s="607">
        <v>18.8</v>
      </c>
      <c r="SK216" s="607">
        <v>18.8</v>
      </c>
      <c r="SL216" s="607">
        <v>18.89</v>
      </c>
      <c r="SM216" s="607">
        <v>18.89</v>
      </c>
      <c r="SN216" s="607">
        <v>19.11</v>
      </c>
      <c r="SO216" s="607">
        <v>19.11</v>
      </c>
      <c r="SP216" s="607"/>
      <c r="SQ216" s="607"/>
      <c r="SR216" s="607"/>
      <c r="SS216" s="607"/>
      <c r="ST216" s="607"/>
      <c r="SU216" s="607"/>
      <c r="SV216" s="607"/>
      <c r="SW216" s="607"/>
      <c r="SX216" s="607"/>
      <c r="SY216" s="607"/>
      <c r="SZ216" s="607">
        <v>20.93</v>
      </c>
      <c r="TA216" s="607">
        <v>20.93</v>
      </c>
      <c r="TB216" s="607"/>
      <c r="TC216" s="607"/>
      <c r="TD216" s="607"/>
      <c r="TE216" s="607"/>
      <c r="TF216" s="607"/>
      <c r="TG216" s="607"/>
      <c r="TH216" s="607"/>
      <c r="TI216" s="607"/>
      <c r="TJ216" s="607"/>
      <c r="TK216" s="607"/>
      <c r="TL216" s="607"/>
      <c r="TM216" s="607"/>
      <c r="TN216" s="607"/>
      <c r="TO216" s="607"/>
      <c r="TP216" s="607"/>
      <c r="TQ216" s="607"/>
      <c r="TR216" s="607"/>
      <c r="TS216" s="607"/>
      <c r="TT216" s="607"/>
      <c r="TU216" s="607"/>
      <c r="TV216" s="607"/>
      <c r="TW216" s="607"/>
      <c r="TX216" s="607">
        <v>13.33</v>
      </c>
      <c r="TY216" s="609">
        <v>13.33</v>
      </c>
    </row>
  </sheetData>
  <mergeCells count="8">
    <mergeCell ref="AT2:AV2"/>
    <mergeCell ref="BL2:BM2"/>
    <mergeCell ref="BO2:BQ2"/>
    <mergeCell ref="A2:B2"/>
    <mergeCell ref="D2:F2"/>
    <mergeCell ref="V2:W2"/>
    <mergeCell ref="Y2:AA2"/>
    <mergeCell ref="AQ2:AR2"/>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33"/>
  <sheetViews>
    <sheetView workbookViewId="0">
      <selection activeCell="D21" sqref="D21"/>
    </sheetView>
  </sheetViews>
  <sheetFormatPr baseColWidth="10" defaultColWidth="10.83203125" defaultRowHeight="13" x14ac:dyDescent="0.15"/>
  <cols>
    <col min="1" max="1" width="2" style="247" customWidth="1"/>
    <col min="2" max="2" width="26.33203125" style="247" customWidth="1"/>
    <col min="3" max="3" width="24.83203125" style="247" customWidth="1"/>
    <col min="4" max="8" width="10.83203125" style="247"/>
    <col min="9" max="10" width="40.83203125" style="247" customWidth="1"/>
    <col min="11" max="16384" width="10.83203125" style="247"/>
  </cols>
  <sheetData>
    <row r="1" spans="1:10" ht="18" x14ac:dyDescent="0.2">
      <c r="A1" s="246" t="s">
        <v>118</v>
      </c>
    </row>
    <row r="2" spans="1:10" ht="18" x14ac:dyDescent="0.2">
      <c r="B2" s="215" t="s">
        <v>620</v>
      </c>
      <c r="C2" s="40"/>
      <c r="D2" s="40"/>
      <c r="E2" s="40"/>
      <c r="F2" s="40"/>
      <c r="G2" s="40"/>
      <c r="H2" s="40"/>
      <c r="I2" s="216"/>
      <c r="J2" s="216"/>
    </row>
    <row r="3" spans="1:10" ht="16" x14ac:dyDescent="0.2">
      <c r="B3" s="100" t="s">
        <v>173</v>
      </c>
      <c r="C3" s="101"/>
      <c r="D3" s="101"/>
      <c r="E3" s="101"/>
      <c r="F3" s="100" t="s">
        <v>62</v>
      </c>
      <c r="G3" s="101"/>
      <c r="H3" s="101"/>
      <c r="I3" s="220" t="s">
        <v>176</v>
      </c>
      <c r="J3" s="220" t="s">
        <v>177</v>
      </c>
    </row>
    <row r="4" spans="1:10" ht="16" x14ac:dyDescent="0.2">
      <c r="B4" s="218"/>
      <c r="C4" s="40"/>
      <c r="D4" s="40"/>
      <c r="E4" s="40"/>
      <c r="F4" s="218"/>
      <c r="G4" s="40"/>
      <c r="H4" s="40"/>
      <c r="I4" s="220"/>
      <c r="J4" s="220"/>
    </row>
    <row r="5" spans="1:10" ht="16" x14ac:dyDescent="0.2">
      <c r="B5" s="218" t="s">
        <v>1407</v>
      </c>
      <c r="C5" s="40">
        <f>'Data input'!D89</f>
        <v>0</v>
      </c>
      <c r="D5" s="40"/>
      <c r="E5" s="40"/>
      <c r="F5" s="218" t="s">
        <v>120</v>
      </c>
      <c r="G5" s="40"/>
      <c r="H5" s="40"/>
      <c r="I5" s="217"/>
      <c r="J5" s="217"/>
    </row>
    <row r="6" spans="1:10" ht="16" x14ac:dyDescent="0.2">
      <c r="B6" s="218"/>
      <c r="C6" s="40"/>
      <c r="D6" s="40"/>
      <c r="E6" s="40"/>
      <c r="F6" s="218"/>
      <c r="G6" s="40"/>
      <c r="H6" s="40"/>
      <c r="I6" s="217"/>
      <c r="J6" s="217"/>
    </row>
    <row r="7" spans="1:10" ht="16" x14ac:dyDescent="0.2">
      <c r="B7" s="218" t="s">
        <v>1408</v>
      </c>
      <c r="C7" s="40">
        <v>1</v>
      </c>
      <c r="D7" s="40" t="s">
        <v>1409</v>
      </c>
      <c r="E7" s="40"/>
      <c r="F7" s="218"/>
      <c r="G7" s="40"/>
      <c r="H7" s="40"/>
      <c r="I7" s="217"/>
      <c r="J7" s="217"/>
    </row>
    <row r="8" spans="1:10" ht="16" x14ac:dyDescent="0.2">
      <c r="B8" s="218"/>
      <c r="C8" s="40">
        <v>2</v>
      </c>
      <c r="D8" s="40" t="s">
        <v>1410</v>
      </c>
      <c r="E8" s="40"/>
      <c r="F8" s="218"/>
      <c r="G8" s="40"/>
      <c r="H8" s="40"/>
      <c r="I8" s="217"/>
      <c r="J8" s="217"/>
    </row>
    <row r="9" spans="1:10" ht="16" x14ac:dyDescent="0.2">
      <c r="B9" s="218"/>
      <c r="C9" s="40">
        <v>3</v>
      </c>
      <c r="D9" s="40" t="s">
        <v>1411</v>
      </c>
      <c r="E9" s="40"/>
      <c r="F9" s="218"/>
      <c r="G9" s="40"/>
      <c r="H9" s="40"/>
      <c r="I9" s="217"/>
      <c r="J9" s="217"/>
    </row>
    <row r="10" spans="1:10" ht="16" x14ac:dyDescent="0.2">
      <c r="B10" s="218" t="s">
        <v>1412</v>
      </c>
      <c r="C10" s="218">
        <f>'Data input'!D91</f>
        <v>1</v>
      </c>
      <c r="D10" s="40"/>
      <c r="E10" s="40"/>
      <c r="F10" s="218"/>
      <c r="G10" s="40"/>
      <c r="H10" s="40"/>
      <c r="I10" s="217"/>
      <c r="J10" s="217"/>
    </row>
    <row r="11" spans="1:10" ht="16" x14ac:dyDescent="0.2">
      <c r="B11" s="218"/>
      <c r="C11" s="40"/>
      <c r="D11" s="40"/>
      <c r="E11" s="40"/>
      <c r="F11" s="218"/>
      <c r="G11" s="40"/>
      <c r="H11" s="40"/>
      <c r="I11" s="217"/>
      <c r="J11" s="217"/>
    </row>
    <row r="12" spans="1:10" ht="16" x14ac:dyDescent="0.2">
      <c r="B12" s="218" t="s">
        <v>1413</v>
      </c>
      <c r="C12" s="40">
        <v>1</v>
      </c>
      <c r="D12" s="40">
        <v>0.78500000000000003</v>
      </c>
      <c r="E12" s="40"/>
      <c r="F12" s="218" t="s">
        <v>1414</v>
      </c>
      <c r="G12" s="40"/>
      <c r="H12" s="40"/>
      <c r="I12" s="217"/>
      <c r="J12" s="217"/>
    </row>
    <row r="13" spans="1:10" ht="16" x14ac:dyDescent="0.2">
      <c r="B13" s="218"/>
      <c r="C13" s="40">
        <v>2</v>
      </c>
      <c r="D13" s="40">
        <v>1.1100000000000001</v>
      </c>
      <c r="E13" s="40"/>
      <c r="F13" s="218" t="s">
        <v>1414</v>
      </c>
      <c r="G13" s="40"/>
      <c r="H13" s="40"/>
      <c r="I13" s="217"/>
      <c r="J13" s="217"/>
    </row>
    <row r="14" spans="1:10" ht="16" x14ac:dyDescent="0.2">
      <c r="B14" s="218"/>
      <c r="C14" s="40">
        <v>3</v>
      </c>
      <c r="D14" s="40">
        <v>0.625</v>
      </c>
      <c r="E14" s="40"/>
      <c r="F14" s="218" t="s">
        <v>1414</v>
      </c>
      <c r="G14" s="40"/>
      <c r="H14" s="40"/>
      <c r="I14" s="217"/>
      <c r="J14" s="217"/>
    </row>
    <row r="15" spans="1:10" ht="16" x14ac:dyDescent="0.2">
      <c r="B15" s="218" t="s">
        <v>1415</v>
      </c>
      <c r="C15" s="218">
        <f>C10</f>
        <v>1</v>
      </c>
      <c r="D15" s="218">
        <f>INDEX(D12:D14,MATCH(C15,C12:C14,0))</f>
        <v>0.78500000000000003</v>
      </c>
      <c r="E15" s="218"/>
      <c r="F15" s="218" t="s">
        <v>1414</v>
      </c>
      <c r="G15" s="40"/>
      <c r="H15" s="40"/>
      <c r="I15" s="217"/>
      <c r="J15" s="217"/>
    </row>
    <row r="16" spans="1:10" ht="16" x14ac:dyDescent="0.2">
      <c r="B16" s="218"/>
      <c r="C16" s="40"/>
      <c r="D16" s="40"/>
      <c r="E16" s="40"/>
      <c r="F16" s="218"/>
      <c r="G16" s="40"/>
      <c r="H16" s="40"/>
      <c r="I16" s="217"/>
      <c r="J16" s="217"/>
    </row>
    <row r="17" spans="2:10" ht="16" x14ac:dyDescent="0.2">
      <c r="B17" s="218" t="s">
        <v>1416</v>
      </c>
      <c r="C17" s="218" t="s">
        <v>1417</v>
      </c>
      <c r="D17" s="40">
        <f>(D15*C5)/1000</f>
        <v>0</v>
      </c>
      <c r="E17" s="40"/>
      <c r="F17" s="218" t="s">
        <v>1418</v>
      </c>
      <c r="G17" s="40"/>
      <c r="H17" s="40"/>
      <c r="I17" s="217"/>
      <c r="J17" s="217"/>
    </row>
    <row r="18" spans="2:10" ht="16" x14ac:dyDescent="0.2">
      <c r="B18" s="221"/>
      <c r="C18" s="218" t="s">
        <v>1419</v>
      </c>
      <c r="D18" s="40">
        <v>38.6</v>
      </c>
      <c r="E18" s="40"/>
      <c r="F18" s="218" t="s">
        <v>1420</v>
      </c>
      <c r="G18" s="40"/>
      <c r="H18" s="40"/>
      <c r="I18" s="217"/>
      <c r="J18" s="217"/>
    </row>
    <row r="19" spans="2:10" ht="16" x14ac:dyDescent="0.2">
      <c r="B19" s="218"/>
      <c r="C19" s="40" t="s">
        <v>1421</v>
      </c>
      <c r="D19" s="40">
        <v>69.900000000000006</v>
      </c>
      <c r="E19" s="40"/>
      <c r="F19" s="218" t="s">
        <v>1422</v>
      </c>
      <c r="G19" s="40"/>
      <c r="H19" s="40"/>
      <c r="I19" s="217" t="s">
        <v>1423</v>
      </c>
      <c r="J19" s="217" t="s">
        <v>394</v>
      </c>
    </row>
    <row r="20" spans="2:10" ht="16" x14ac:dyDescent="0.2">
      <c r="B20" s="218"/>
      <c r="C20" s="40" t="s">
        <v>1424</v>
      </c>
      <c r="D20" s="40">
        <v>0.1</v>
      </c>
      <c r="E20" s="40"/>
      <c r="F20" s="218" t="s">
        <v>1422</v>
      </c>
      <c r="G20" s="40"/>
      <c r="H20" s="40"/>
      <c r="I20" s="217" t="s">
        <v>1423</v>
      </c>
      <c r="J20" s="217" t="s">
        <v>394</v>
      </c>
    </row>
    <row r="21" spans="2:10" ht="16" x14ac:dyDescent="0.2">
      <c r="B21" s="218"/>
      <c r="C21" s="40" t="s">
        <v>1425</v>
      </c>
      <c r="D21" s="40">
        <v>0.2</v>
      </c>
      <c r="E21" s="40"/>
      <c r="F21" s="218" t="s">
        <v>1422</v>
      </c>
      <c r="G21" s="40"/>
      <c r="H21" s="40"/>
      <c r="I21" s="217" t="s">
        <v>1423</v>
      </c>
      <c r="J21" s="217" t="s">
        <v>394</v>
      </c>
    </row>
    <row r="22" spans="2:10" ht="16" x14ac:dyDescent="0.2">
      <c r="B22" s="218"/>
      <c r="C22" s="40"/>
      <c r="D22" s="40"/>
      <c r="E22" s="40"/>
      <c r="F22" s="218"/>
      <c r="G22" s="40"/>
      <c r="H22" s="40"/>
      <c r="I22" s="217"/>
      <c r="J22" s="217"/>
    </row>
    <row r="23" spans="2:10" ht="16" x14ac:dyDescent="0.2">
      <c r="B23" s="218"/>
      <c r="C23" s="218" t="s">
        <v>1426</v>
      </c>
      <c r="D23" s="40"/>
      <c r="E23" s="40"/>
      <c r="F23" s="218"/>
      <c r="G23" s="40"/>
      <c r="H23" s="40"/>
      <c r="I23" s="217" t="s">
        <v>1427</v>
      </c>
      <c r="J23" s="217" t="s">
        <v>394</v>
      </c>
    </row>
    <row r="24" spans="2:10" ht="16" x14ac:dyDescent="0.2">
      <c r="B24" s="218"/>
      <c r="C24" s="40"/>
      <c r="D24" s="40"/>
      <c r="E24" s="40"/>
      <c r="F24" s="218"/>
      <c r="G24" s="40"/>
      <c r="H24" s="40"/>
      <c r="I24" s="217" t="s">
        <v>1423</v>
      </c>
      <c r="J24" s="217" t="s">
        <v>394</v>
      </c>
    </row>
    <row r="25" spans="2:10" ht="16" x14ac:dyDescent="0.2">
      <c r="B25" s="218"/>
      <c r="C25" s="40" t="s">
        <v>1428</v>
      </c>
      <c r="D25" s="40"/>
      <c r="E25" s="40"/>
      <c r="F25" s="218"/>
      <c r="G25" s="40"/>
      <c r="H25" s="40"/>
      <c r="I25" s="217"/>
      <c r="J25" s="217"/>
    </row>
    <row r="26" spans="2:10" ht="16" x14ac:dyDescent="0.2">
      <c r="B26" s="218"/>
      <c r="C26" s="40" t="s">
        <v>1429</v>
      </c>
      <c r="D26" s="40"/>
      <c r="E26" s="40"/>
      <c r="F26" s="218"/>
      <c r="G26" s="40"/>
      <c r="H26" s="40"/>
      <c r="I26" s="217"/>
      <c r="J26" s="217"/>
    </row>
    <row r="27" spans="2:10" ht="16" x14ac:dyDescent="0.2">
      <c r="B27" s="218"/>
      <c r="C27" s="40" t="s">
        <v>1430</v>
      </c>
      <c r="D27" s="40"/>
      <c r="E27" s="40"/>
      <c r="F27" s="218"/>
      <c r="G27" s="40"/>
      <c r="H27" s="40"/>
      <c r="I27" s="217"/>
      <c r="J27" s="217"/>
    </row>
    <row r="28" spans="2:10" ht="16" x14ac:dyDescent="0.2">
      <c r="B28" s="218"/>
      <c r="C28" s="40" t="s">
        <v>1431</v>
      </c>
      <c r="D28" s="40"/>
      <c r="E28" s="40"/>
      <c r="F28" s="218"/>
      <c r="G28" s="40"/>
      <c r="H28" s="40"/>
      <c r="I28" s="217"/>
      <c r="J28" s="217"/>
    </row>
    <row r="29" spans="2:10" ht="16" x14ac:dyDescent="0.2">
      <c r="B29" s="218"/>
      <c r="C29" s="40"/>
      <c r="D29" s="40"/>
      <c r="E29" s="40"/>
      <c r="F29" s="218"/>
      <c r="G29" s="40"/>
      <c r="H29" s="40"/>
      <c r="I29" s="217"/>
      <c r="J29" s="217"/>
    </row>
    <row r="30" spans="2:10" ht="16" x14ac:dyDescent="0.2">
      <c r="B30" s="218" t="s">
        <v>1432</v>
      </c>
      <c r="C30" s="40"/>
      <c r="D30" s="219">
        <f>(D17*D18*D19)*10^-3</f>
        <v>0</v>
      </c>
      <c r="E30" s="40"/>
      <c r="F30" s="218" t="s">
        <v>1433</v>
      </c>
      <c r="G30" s="40"/>
      <c r="H30" s="40"/>
      <c r="I30" s="217"/>
      <c r="J30" s="217"/>
    </row>
    <row r="31" spans="2:10" ht="16" x14ac:dyDescent="0.2">
      <c r="B31" s="218" t="s">
        <v>1434</v>
      </c>
      <c r="C31" s="40"/>
      <c r="D31" s="219">
        <f>(D17*D18*D20)*10^-3</f>
        <v>0</v>
      </c>
      <c r="E31" s="40"/>
      <c r="F31" s="218" t="s">
        <v>1433</v>
      </c>
      <c r="G31" s="40"/>
      <c r="H31" s="40"/>
      <c r="I31" s="217"/>
      <c r="J31" s="217"/>
    </row>
    <row r="32" spans="2:10" ht="16" x14ac:dyDescent="0.2">
      <c r="B32" s="142" t="s">
        <v>1435</v>
      </c>
      <c r="C32" s="99"/>
      <c r="D32" s="248">
        <f>(D17*D18*D21)*10^-3</f>
        <v>0</v>
      </c>
      <c r="E32" s="99"/>
      <c r="F32" s="142" t="s">
        <v>1433</v>
      </c>
      <c r="G32" s="99"/>
      <c r="H32" s="99"/>
      <c r="I32" s="249"/>
      <c r="J32" s="249"/>
    </row>
    <row r="33" spans="2:10" ht="16" x14ac:dyDescent="0.2">
      <c r="B33" s="244"/>
      <c r="C33" s="243"/>
      <c r="D33" s="243"/>
      <c r="E33" s="243"/>
      <c r="F33" s="244"/>
      <c r="G33" s="243"/>
      <c r="H33" s="243"/>
      <c r="I33" s="245"/>
      <c r="J33" s="245"/>
    </row>
  </sheetData>
  <sheetProtection sheet="1" objects="1" scenarios="1"/>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19"/>
  <sheetViews>
    <sheetView workbookViewId="0"/>
  </sheetViews>
  <sheetFormatPr baseColWidth="10" defaultColWidth="10.83203125" defaultRowHeight="13" x14ac:dyDescent="0.15"/>
  <cols>
    <col min="1" max="1" width="2.6640625" style="247" customWidth="1"/>
    <col min="2" max="16384" width="10.83203125" style="247"/>
  </cols>
  <sheetData>
    <row r="1" spans="1:4" ht="18" x14ac:dyDescent="0.2">
      <c r="A1" s="246" t="s">
        <v>1436</v>
      </c>
    </row>
    <row r="3" spans="1:4" x14ac:dyDescent="0.15">
      <c r="B3" s="250" t="s">
        <v>1437</v>
      </c>
      <c r="C3" s="251" t="s">
        <v>1438</v>
      </c>
      <c r="D3" s="252"/>
    </row>
    <row r="4" spans="1:4" x14ac:dyDescent="0.15">
      <c r="B4" s="252" t="s">
        <v>617</v>
      </c>
      <c r="C4" s="252">
        <v>1</v>
      </c>
      <c r="D4" s="252"/>
    </row>
    <row r="5" spans="1:4" x14ac:dyDescent="0.15">
      <c r="B5" s="208" t="s">
        <v>618</v>
      </c>
      <c r="C5" s="208">
        <v>28</v>
      </c>
      <c r="D5" s="208"/>
    </row>
    <row r="6" spans="1:4" x14ac:dyDescent="0.15">
      <c r="B6" s="208" t="s">
        <v>619</v>
      </c>
      <c r="C6" s="208">
        <v>265</v>
      </c>
      <c r="D6" s="208"/>
    </row>
    <row r="7" spans="1:4" x14ac:dyDescent="0.15">
      <c r="B7" s="208" t="s">
        <v>1439</v>
      </c>
      <c r="C7" s="253">
        <v>7390</v>
      </c>
      <c r="D7" s="208"/>
    </row>
    <row r="8" spans="1:4" x14ac:dyDescent="0.15">
      <c r="B8" s="208" t="s">
        <v>1440</v>
      </c>
      <c r="C8" s="253">
        <v>12200</v>
      </c>
      <c r="D8" s="208"/>
    </row>
    <row r="9" spans="1:4" x14ac:dyDescent="0.15">
      <c r="B9" s="208" t="s">
        <v>1441</v>
      </c>
      <c r="C9" s="253">
        <v>22800</v>
      </c>
      <c r="D9" s="208"/>
    </row>
    <row r="10" spans="1:4" x14ac:dyDescent="0.15">
      <c r="B10" s="254" t="s">
        <v>1442</v>
      </c>
      <c r="C10" s="255">
        <v>17200</v>
      </c>
      <c r="D10" s="254"/>
    </row>
    <row r="11" spans="1:4" x14ac:dyDescent="0.15">
      <c r="B11" s="208"/>
      <c r="C11" s="208"/>
      <c r="D11" s="208"/>
    </row>
    <row r="12" spans="1:4" x14ac:dyDescent="0.15">
      <c r="B12" s="250" t="s">
        <v>1437</v>
      </c>
      <c r="C12" s="256" t="s">
        <v>1443</v>
      </c>
      <c r="D12" s="250"/>
    </row>
    <row r="13" spans="1:4" x14ac:dyDescent="0.15">
      <c r="B13" s="252" t="s">
        <v>617</v>
      </c>
      <c r="C13" s="257">
        <f>44/12</f>
        <v>3.6666666666666665</v>
      </c>
      <c r="D13" s="250"/>
    </row>
    <row r="14" spans="1:4" x14ac:dyDescent="0.15">
      <c r="B14" s="208" t="s">
        <v>618</v>
      </c>
      <c r="C14" s="258">
        <f>16/12</f>
        <v>1.3333333333333333</v>
      </c>
      <c r="D14" s="208"/>
    </row>
    <row r="15" spans="1:4" x14ac:dyDescent="0.15">
      <c r="B15" s="208" t="s">
        <v>619</v>
      </c>
      <c r="C15" s="258">
        <f>44/28</f>
        <v>1.5714285714285714</v>
      </c>
      <c r="D15" s="208"/>
    </row>
    <row r="16" spans="1:4" x14ac:dyDescent="0.15">
      <c r="B16" s="208" t="s">
        <v>1444</v>
      </c>
      <c r="C16" s="258">
        <f>46/14</f>
        <v>3.2857142857142856</v>
      </c>
      <c r="D16" s="208"/>
    </row>
    <row r="17" spans="2:4" x14ac:dyDescent="0.15">
      <c r="B17" s="208" t="s">
        <v>1445</v>
      </c>
      <c r="C17" s="258">
        <f>28/12</f>
        <v>2.3333333333333335</v>
      </c>
      <c r="D17" s="208"/>
    </row>
    <row r="18" spans="2:4" x14ac:dyDescent="0.15">
      <c r="B18" s="208" t="s">
        <v>1446</v>
      </c>
      <c r="C18" s="258">
        <f>44/12</f>
        <v>3.6666666666666665</v>
      </c>
      <c r="D18" s="208"/>
    </row>
    <row r="19" spans="2:4" x14ac:dyDescent="0.15">
      <c r="B19" s="254" t="s">
        <v>1447</v>
      </c>
      <c r="C19" s="259">
        <f>14/12</f>
        <v>1.1666666666666667</v>
      </c>
      <c r="D19" s="254"/>
    </row>
  </sheetData>
  <sheetProtection sheet="1" objects="1" scenarios="1"/>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16426-77EB-4740-A5A1-0B8B9A0583CC}">
  <dimension ref="A1:C37"/>
  <sheetViews>
    <sheetView workbookViewId="0"/>
  </sheetViews>
  <sheetFormatPr baseColWidth="10" defaultColWidth="9" defaultRowHeight="14" x14ac:dyDescent="0.15"/>
  <cols>
    <col min="1" max="1" width="10.1640625" style="804" bestFit="1" customWidth="1"/>
    <col min="2" max="2" width="19.1640625" style="804" bestFit="1" customWidth="1"/>
    <col min="3" max="3" width="231.1640625" style="804" bestFit="1" customWidth="1"/>
    <col min="4" max="16384" width="9" style="804"/>
  </cols>
  <sheetData>
    <row r="1" spans="1:3" x14ac:dyDescent="0.15">
      <c r="A1" s="804" t="s">
        <v>1448</v>
      </c>
    </row>
    <row r="3" spans="1:3" x14ac:dyDescent="0.15">
      <c r="A3" s="805" t="s">
        <v>1449</v>
      </c>
      <c r="B3" s="805" t="s">
        <v>1450</v>
      </c>
      <c r="C3" s="805" t="s">
        <v>1451</v>
      </c>
    </row>
    <row r="4" spans="1:3" x14ac:dyDescent="0.15">
      <c r="A4" s="806">
        <v>44659</v>
      </c>
      <c r="B4" s="804" t="s">
        <v>1448</v>
      </c>
      <c r="C4" s="807" t="s">
        <v>1452</v>
      </c>
    </row>
    <row r="5" spans="1:3" x14ac:dyDescent="0.15">
      <c r="A5" s="806"/>
      <c r="B5" s="804" t="s">
        <v>499</v>
      </c>
      <c r="C5" s="807" t="s">
        <v>1453</v>
      </c>
    </row>
    <row r="6" spans="1:3" x14ac:dyDescent="0.15">
      <c r="B6" s="808" t="s">
        <v>642</v>
      </c>
      <c r="C6" s="808" t="s">
        <v>1453</v>
      </c>
    </row>
    <row r="7" spans="1:3" x14ac:dyDescent="0.15">
      <c r="B7" s="808" t="s">
        <v>642</v>
      </c>
      <c r="C7" s="808" t="s">
        <v>1454</v>
      </c>
    </row>
    <row r="8" spans="1:3" x14ac:dyDescent="0.15">
      <c r="B8" s="808" t="s">
        <v>642</v>
      </c>
      <c r="C8" s="808" t="s">
        <v>1455</v>
      </c>
    </row>
    <row r="9" spans="1:3" x14ac:dyDescent="0.15">
      <c r="B9" s="804" t="s">
        <v>642</v>
      </c>
      <c r="C9" s="804" t="s">
        <v>1456</v>
      </c>
    </row>
    <row r="10" spans="1:3" x14ac:dyDescent="0.15">
      <c r="B10" s="804" t="s">
        <v>1457</v>
      </c>
      <c r="C10" s="804" t="s">
        <v>1458</v>
      </c>
    </row>
    <row r="11" spans="1:3" x14ac:dyDescent="0.15">
      <c r="B11" s="804" t="s">
        <v>1457</v>
      </c>
      <c r="C11" s="804" t="s">
        <v>1459</v>
      </c>
    </row>
    <row r="12" spans="1:3" x14ac:dyDescent="0.15">
      <c r="A12" s="809">
        <v>44841</v>
      </c>
      <c r="B12" s="804" t="s">
        <v>27</v>
      </c>
      <c r="C12" s="804" t="s">
        <v>1460</v>
      </c>
    </row>
    <row r="13" spans="1:3" x14ac:dyDescent="0.15">
      <c r="B13" s="804" t="s">
        <v>544</v>
      </c>
      <c r="C13" s="804" t="s">
        <v>1461</v>
      </c>
    </row>
    <row r="14" spans="1:3" x14ac:dyDescent="0.15">
      <c r="B14" s="804" t="s">
        <v>1462</v>
      </c>
      <c r="C14" s="804" t="s">
        <v>1463</v>
      </c>
    </row>
    <row r="15" spans="1:3" x14ac:dyDescent="0.15">
      <c r="B15" s="804" t="s">
        <v>642</v>
      </c>
      <c r="C15" s="804" t="s">
        <v>1464</v>
      </c>
    </row>
    <row r="16" spans="1:3" x14ac:dyDescent="0.15">
      <c r="A16" s="809">
        <v>44858</v>
      </c>
      <c r="B16" s="804" t="s">
        <v>499</v>
      </c>
      <c r="C16" s="804" t="s">
        <v>1465</v>
      </c>
    </row>
    <row r="17" spans="1:3" x14ac:dyDescent="0.15">
      <c r="B17" s="804" t="s">
        <v>37</v>
      </c>
      <c r="C17" s="804" t="s">
        <v>1466</v>
      </c>
    </row>
    <row r="18" spans="1:3" x14ac:dyDescent="0.15">
      <c r="A18" s="809">
        <v>44932</v>
      </c>
      <c r="B18" s="804" t="s">
        <v>1467</v>
      </c>
      <c r="C18" s="804" t="s">
        <v>1468</v>
      </c>
    </row>
    <row r="19" spans="1:3" x14ac:dyDescent="0.15">
      <c r="B19" s="804" t="s">
        <v>1469</v>
      </c>
      <c r="C19" s="804" t="s">
        <v>1470</v>
      </c>
    </row>
    <row r="20" spans="1:3" x14ac:dyDescent="0.15">
      <c r="B20" s="804" t="s">
        <v>1471</v>
      </c>
      <c r="C20" s="804" t="s">
        <v>1472</v>
      </c>
    </row>
    <row r="21" spans="1:3" x14ac:dyDescent="0.15">
      <c r="B21" s="804" t="s">
        <v>1473</v>
      </c>
      <c r="C21" s="804" t="s">
        <v>1474</v>
      </c>
    </row>
    <row r="22" spans="1:3" x14ac:dyDescent="0.15">
      <c r="B22" s="804" t="s">
        <v>544</v>
      </c>
      <c r="C22" s="804" t="s">
        <v>1475</v>
      </c>
    </row>
    <row r="23" spans="1:3" x14ac:dyDescent="0.15">
      <c r="B23" s="804" t="s">
        <v>27</v>
      </c>
      <c r="C23" s="804" t="s">
        <v>1476</v>
      </c>
    </row>
    <row r="24" spans="1:3" x14ac:dyDescent="0.15">
      <c r="B24" s="804" t="s">
        <v>43</v>
      </c>
      <c r="C24" s="804" t="s">
        <v>1477</v>
      </c>
    </row>
    <row r="25" spans="1:3" x14ac:dyDescent="0.15">
      <c r="B25" s="804" t="s">
        <v>580</v>
      </c>
      <c r="C25" s="804" t="s">
        <v>1478</v>
      </c>
    </row>
    <row r="26" spans="1:3" x14ac:dyDescent="0.15">
      <c r="A26" s="809">
        <v>45232</v>
      </c>
      <c r="B26" s="804" t="s">
        <v>1457</v>
      </c>
      <c r="C26" s="804" t="s">
        <v>1479</v>
      </c>
    </row>
    <row r="27" spans="1:3" x14ac:dyDescent="0.15">
      <c r="B27" s="804" t="s">
        <v>642</v>
      </c>
      <c r="C27" s="804" t="s">
        <v>1480</v>
      </c>
    </row>
    <row r="28" spans="1:3" x14ac:dyDescent="0.15">
      <c r="B28" s="804" t="s">
        <v>642</v>
      </c>
      <c r="C28" s="804" t="s">
        <v>1481</v>
      </c>
    </row>
    <row r="29" spans="1:3" x14ac:dyDescent="0.15">
      <c r="B29" s="804" t="s">
        <v>1482</v>
      </c>
      <c r="C29" s="804" t="s">
        <v>1483</v>
      </c>
    </row>
    <row r="30" spans="1:3" x14ac:dyDescent="0.15">
      <c r="B30" s="804" t="s">
        <v>642</v>
      </c>
      <c r="C30" s="804" t="s">
        <v>1484</v>
      </c>
    </row>
    <row r="31" spans="1:3" x14ac:dyDescent="0.15">
      <c r="A31" s="810">
        <v>45405</v>
      </c>
      <c r="B31" s="811" t="s">
        <v>499</v>
      </c>
      <c r="C31" s="812" t="s">
        <v>1485</v>
      </c>
    </row>
    <row r="32" spans="1:3" x14ac:dyDescent="0.15">
      <c r="A32" s="812"/>
      <c r="B32" s="812" t="s">
        <v>43</v>
      </c>
      <c r="C32" s="812" t="s">
        <v>1486</v>
      </c>
    </row>
    <row r="33" spans="1:3" x14ac:dyDescent="0.15">
      <c r="A33" s="812"/>
      <c r="B33" s="812" t="s">
        <v>43</v>
      </c>
      <c r="C33" s="812" t="s">
        <v>1487</v>
      </c>
    </row>
    <row r="34" spans="1:3" x14ac:dyDescent="0.15">
      <c r="A34" s="812"/>
      <c r="B34" s="812" t="s">
        <v>580</v>
      </c>
      <c r="C34" s="812" t="s">
        <v>1488</v>
      </c>
    </row>
    <row r="35" spans="1:3" x14ac:dyDescent="0.15">
      <c r="A35" s="809">
        <v>45419</v>
      </c>
      <c r="B35" s="804" t="s">
        <v>27</v>
      </c>
      <c r="C35" s="804" t="s">
        <v>1489</v>
      </c>
    </row>
    <row r="36" spans="1:3" x14ac:dyDescent="0.15">
      <c r="B36" s="804" t="s">
        <v>27</v>
      </c>
      <c r="C36" s="804" t="s">
        <v>1490</v>
      </c>
    </row>
    <row r="37" spans="1:3" x14ac:dyDescent="0.15">
      <c r="A37" s="809">
        <v>45456</v>
      </c>
      <c r="B37" s="804" t="s">
        <v>1471</v>
      </c>
      <c r="C37" s="804" t="s">
        <v>1491</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dimension ref="A1:O116"/>
  <sheetViews>
    <sheetView topLeftCell="A7" zoomScale="80" zoomScaleNormal="80" workbookViewId="0">
      <selection activeCell="I68" sqref="I68"/>
    </sheetView>
  </sheetViews>
  <sheetFormatPr baseColWidth="10" defaultColWidth="8.83203125" defaultRowHeight="16" x14ac:dyDescent="0.2"/>
  <cols>
    <col min="1" max="1" width="4.33203125" style="243" customWidth="1"/>
    <col min="2" max="2" width="41.33203125" style="243" customWidth="1"/>
    <col min="3" max="3" width="38.33203125" style="243" customWidth="1"/>
    <col min="4" max="4" width="39.33203125" style="243" customWidth="1"/>
    <col min="5" max="5" width="15.33203125" style="243" customWidth="1"/>
    <col min="6" max="6" width="14.33203125" style="243" customWidth="1"/>
    <col min="7" max="7" width="14" style="243" customWidth="1"/>
    <col min="8" max="8" width="15.83203125" style="243" customWidth="1"/>
    <col min="9" max="9" width="23.5" style="243" bestFit="1" customWidth="1"/>
    <col min="10" max="10" width="8.83203125" style="243"/>
    <col min="11" max="11" width="9.33203125" style="243" customWidth="1"/>
    <col min="12" max="12" width="4.33203125" style="243" customWidth="1"/>
    <col min="13" max="16384" width="8.83203125" style="243"/>
  </cols>
  <sheetData>
    <row r="1" spans="2:15" ht="23.25" customHeight="1" x14ac:dyDescent="0.2">
      <c r="B1" s="159" t="s">
        <v>51</v>
      </c>
      <c r="C1" s="48"/>
      <c r="D1" s="48"/>
      <c r="E1" s="48"/>
      <c r="F1" s="48"/>
      <c r="G1" s="66" t="s">
        <v>52</v>
      </c>
      <c r="H1" s="881" t="s">
        <v>53</v>
      </c>
      <c r="I1" s="66"/>
    </row>
    <row r="2" spans="2:15" ht="14.25" customHeight="1" x14ac:dyDescent="0.2">
      <c r="B2" s="159"/>
      <c r="C2" s="48"/>
      <c r="D2" s="48"/>
      <c r="E2" s="48"/>
      <c r="F2" s="48"/>
      <c r="G2" s="48"/>
      <c r="H2" s="48"/>
      <c r="I2" s="48"/>
    </row>
    <row r="3" spans="2:15" ht="18" x14ac:dyDescent="0.2">
      <c r="B3" s="156" t="s">
        <v>54</v>
      </c>
      <c r="C3" s="120"/>
      <c r="D3" s="157"/>
      <c r="E3" s="343">
        <v>2</v>
      </c>
      <c r="F3" s="120"/>
      <c r="G3" s="120"/>
      <c r="H3" s="120"/>
      <c r="I3" s="121"/>
      <c r="J3" s="883"/>
      <c r="K3" s="247"/>
      <c r="L3" s="247"/>
      <c r="M3" s="247"/>
      <c r="N3" s="247"/>
      <c r="O3" s="247"/>
    </row>
    <row r="4" spans="2:15" ht="18" x14ac:dyDescent="0.2">
      <c r="B4" s="158"/>
      <c r="C4" s="159"/>
      <c r="D4" s="159"/>
      <c r="E4" s="48"/>
      <c r="F4" s="48"/>
      <c r="G4" s="48"/>
      <c r="H4" s="48"/>
      <c r="I4" s="123"/>
      <c r="J4" s="883"/>
      <c r="K4" s="247"/>
      <c r="L4" s="247"/>
      <c r="M4" s="247"/>
      <c r="N4" s="247"/>
      <c r="O4" s="247"/>
    </row>
    <row r="5" spans="2:15" ht="18" x14ac:dyDescent="0.2">
      <c r="B5" s="267" t="s">
        <v>55</v>
      </c>
      <c r="C5" s="159"/>
      <c r="D5" s="159"/>
      <c r="E5" s="923">
        <v>4</v>
      </c>
      <c r="F5" s="48"/>
      <c r="G5" s="48"/>
      <c r="H5" s="48"/>
      <c r="I5" s="123"/>
      <c r="J5" s="883"/>
      <c r="K5" s="247"/>
      <c r="L5" s="247"/>
      <c r="M5" s="247"/>
      <c r="N5" s="247"/>
      <c r="O5" s="247"/>
    </row>
    <row r="6" spans="2:15" ht="18" x14ac:dyDescent="0.2">
      <c r="B6" s="267"/>
      <c r="C6" s="159"/>
      <c r="D6" s="159"/>
      <c r="E6" s="923"/>
      <c r="F6" s="48"/>
      <c r="G6" s="48"/>
      <c r="H6" s="48"/>
      <c r="I6" s="123"/>
      <c r="J6" s="883"/>
      <c r="K6" s="247"/>
      <c r="L6" s="247"/>
      <c r="M6" s="247"/>
      <c r="N6" s="247"/>
      <c r="O6" s="247"/>
    </row>
    <row r="7" spans="2:15" ht="18" x14ac:dyDescent="0.2">
      <c r="B7" s="952" t="s">
        <v>56</v>
      </c>
      <c r="C7" s="953"/>
      <c r="D7" s="159"/>
      <c r="E7" s="923">
        <v>1</v>
      </c>
      <c r="F7" s="48"/>
      <c r="G7" s="48"/>
      <c r="H7" s="48"/>
      <c r="I7" s="123"/>
      <c r="J7" s="883"/>
      <c r="K7" s="247"/>
      <c r="L7" s="247"/>
      <c r="M7" s="247"/>
      <c r="N7" s="247"/>
      <c r="O7" s="247"/>
    </row>
    <row r="8" spans="2:15" ht="18" x14ac:dyDescent="0.2">
      <c r="B8" s="952"/>
      <c r="C8" s="953"/>
      <c r="D8" s="159"/>
      <c r="E8" s="923"/>
      <c r="F8" s="48"/>
      <c r="G8" s="48"/>
      <c r="H8" s="48"/>
      <c r="I8" s="123"/>
      <c r="J8" s="883"/>
      <c r="K8" s="247"/>
      <c r="L8" s="247"/>
      <c r="M8" s="247"/>
      <c r="N8" s="247"/>
      <c r="O8" s="247"/>
    </row>
    <row r="9" spans="2:15" ht="18" x14ac:dyDescent="0.2">
      <c r="B9" s="158"/>
      <c r="C9" s="159"/>
      <c r="D9" s="159"/>
      <c r="E9" s="48"/>
      <c r="F9" s="48"/>
      <c r="G9" s="48"/>
      <c r="H9" s="48"/>
      <c r="I9" s="123"/>
      <c r="J9" s="883"/>
      <c r="K9" s="247"/>
      <c r="L9" s="247"/>
      <c r="M9" s="247"/>
      <c r="N9" s="247"/>
      <c r="O9" s="247"/>
    </row>
    <row r="10" spans="2:15" x14ac:dyDescent="0.2">
      <c r="B10" s="139"/>
      <c r="C10" s="75"/>
      <c r="D10" s="74" t="s">
        <v>57</v>
      </c>
      <c r="E10" s="74" t="s">
        <v>58</v>
      </c>
      <c r="F10" s="74" t="s">
        <v>59</v>
      </c>
      <c r="G10" s="74" t="s">
        <v>60</v>
      </c>
      <c r="H10" s="74" t="s">
        <v>61</v>
      </c>
      <c r="I10" s="140" t="s">
        <v>62</v>
      </c>
      <c r="J10" s="883"/>
      <c r="K10" s="247"/>
      <c r="L10" s="247"/>
      <c r="M10" s="247"/>
      <c r="N10" s="247"/>
      <c r="O10" s="247"/>
    </row>
    <row r="11" spans="2:15" x14ac:dyDescent="0.2">
      <c r="B11" s="119"/>
      <c r="C11" s="146" t="s">
        <v>63</v>
      </c>
      <c r="D11" s="120"/>
      <c r="E11" s="120"/>
      <c r="F11" s="120"/>
      <c r="G11" s="120"/>
      <c r="H11" s="120"/>
      <c r="I11" s="121"/>
      <c r="K11" s="247"/>
      <c r="L11" s="247"/>
      <c r="M11" s="247"/>
      <c r="N11" s="247"/>
      <c r="O11" s="247"/>
    </row>
    <row r="12" spans="2:15" x14ac:dyDescent="0.2">
      <c r="B12" s="122" t="s">
        <v>64</v>
      </c>
      <c r="C12" s="48" t="s">
        <v>65</v>
      </c>
      <c r="D12" s="883">
        <v>300</v>
      </c>
      <c r="E12" s="883">
        <v>50</v>
      </c>
      <c r="F12" s="883">
        <v>50</v>
      </c>
      <c r="G12" s="883">
        <v>50</v>
      </c>
      <c r="H12" s="883">
        <v>50</v>
      </c>
      <c r="I12" s="123" t="s">
        <v>66</v>
      </c>
      <c r="K12" s="247"/>
      <c r="L12" s="247"/>
      <c r="M12" s="247"/>
      <c r="N12" s="247"/>
      <c r="O12" s="247"/>
    </row>
    <row r="13" spans="2:15" x14ac:dyDescent="0.2">
      <c r="B13" s="124"/>
      <c r="C13" s="48" t="s">
        <v>67</v>
      </c>
      <c r="D13" s="883">
        <v>300</v>
      </c>
      <c r="E13" s="883">
        <v>50</v>
      </c>
      <c r="F13" s="883">
        <v>50</v>
      </c>
      <c r="G13" s="883">
        <v>50</v>
      </c>
      <c r="H13" s="883">
        <v>50</v>
      </c>
      <c r="I13" s="123" t="s">
        <v>66</v>
      </c>
      <c r="K13" s="247"/>
      <c r="L13" s="247"/>
      <c r="M13" s="247"/>
      <c r="N13" s="247"/>
      <c r="O13" s="247"/>
    </row>
    <row r="14" spans="2:15" x14ac:dyDescent="0.2">
      <c r="B14" s="124"/>
      <c r="C14" s="48" t="s">
        <v>68</v>
      </c>
      <c r="D14" s="883">
        <v>300</v>
      </c>
      <c r="E14" s="883">
        <v>50</v>
      </c>
      <c r="F14" s="883">
        <v>50</v>
      </c>
      <c r="G14" s="883">
        <v>50</v>
      </c>
      <c r="H14" s="883">
        <v>50</v>
      </c>
      <c r="I14" s="123" t="s">
        <v>66</v>
      </c>
      <c r="K14" s="247"/>
      <c r="L14" s="247"/>
      <c r="M14" s="247"/>
      <c r="N14" s="247"/>
      <c r="O14" s="247"/>
    </row>
    <row r="15" spans="2:15" x14ac:dyDescent="0.2">
      <c r="B15" s="124"/>
      <c r="C15" s="48" t="s">
        <v>69</v>
      </c>
      <c r="D15" s="883">
        <v>300</v>
      </c>
      <c r="E15" s="883">
        <v>50</v>
      </c>
      <c r="F15" s="883">
        <v>50</v>
      </c>
      <c r="G15" s="883">
        <v>50</v>
      </c>
      <c r="H15" s="883">
        <v>50</v>
      </c>
      <c r="I15" s="123" t="s">
        <v>66</v>
      </c>
      <c r="K15" s="247"/>
      <c r="L15" s="247"/>
      <c r="M15" s="247"/>
      <c r="N15" s="247"/>
      <c r="O15" s="247"/>
    </row>
    <row r="16" spans="2:15" x14ac:dyDescent="0.2">
      <c r="B16" s="125"/>
      <c r="C16" s="126" t="s">
        <v>70</v>
      </c>
      <c r="D16" s="884">
        <f>AVERAGE(D12:D15)</f>
        <v>300</v>
      </c>
      <c r="E16" s="884">
        <f>AVERAGE(E12:E15)</f>
        <v>50</v>
      </c>
      <c r="F16" s="884">
        <f>AVERAGE(F12:F15)</f>
        <v>50</v>
      </c>
      <c r="G16" s="884">
        <f>AVERAGE(G12:G15)</f>
        <v>50</v>
      </c>
      <c r="H16" s="884">
        <f>AVERAGE(H12:H15)</f>
        <v>50</v>
      </c>
      <c r="I16" s="137" t="s">
        <v>66</v>
      </c>
      <c r="K16" s="247"/>
      <c r="L16" s="247"/>
      <c r="M16" s="247"/>
      <c r="N16" s="247"/>
      <c r="O16" s="247"/>
    </row>
    <row r="17" spans="2:15" x14ac:dyDescent="0.2">
      <c r="B17" s="48"/>
      <c r="C17" s="48"/>
      <c r="D17" s="48"/>
      <c r="E17" s="48"/>
      <c r="F17" s="48"/>
      <c r="G17" s="48"/>
      <c r="H17" s="48"/>
      <c r="I17" s="123"/>
      <c r="K17" s="247"/>
      <c r="L17" s="247"/>
      <c r="M17" s="247"/>
      <c r="N17" s="247"/>
      <c r="O17" s="247"/>
    </row>
    <row r="18" spans="2:15" x14ac:dyDescent="0.2">
      <c r="B18" s="127" t="s">
        <v>71</v>
      </c>
      <c r="C18" s="120" t="s">
        <v>65</v>
      </c>
      <c r="D18" s="882">
        <v>500</v>
      </c>
      <c r="E18" s="882">
        <v>200</v>
      </c>
      <c r="F18" s="882">
        <v>100</v>
      </c>
      <c r="G18" s="882">
        <v>600</v>
      </c>
      <c r="H18" s="882">
        <v>0</v>
      </c>
      <c r="I18" s="121" t="s">
        <v>72</v>
      </c>
      <c r="K18" s="247"/>
      <c r="L18" s="247"/>
      <c r="M18" s="247"/>
      <c r="N18" s="247"/>
      <c r="O18" s="247"/>
    </row>
    <row r="19" spans="2:15" x14ac:dyDescent="0.2">
      <c r="B19" s="124"/>
      <c r="C19" s="48" t="s">
        <v>67</v>
      </c>
      <c r="D19" s="883">
        <v>640</v>
      </c>
      <c r="E19" s="883">
        <v>200</v>
      </c>
      <c r="F19" s="883">
        <v>100</v>
      </c>
      <c r="G19" s="883">
        <v>600</v>
      </c>
      <c r="H19" s="883">
        <v>0</v>
      </c>
      <c r="I19" s="123" t="s">
        <v>72</v>
      </c>
    </row>
    <row r="20" spans="2:15" x14ac:dyDescent="0.2">
      <c r="B20" s="124"/>
      <c r="C20" s="48" t="s">
        <v>68</v>
      </c>
      <c r="D20" s="883">
        <v>560</v>
      </c>
      <c r="E20" s="883">
        <v>200</v>
      </c>
      <c r="F20" s="883">
        <v>100</v>
      </c>
      <c r="G20" s="883">
        <v>600</v>
      </c>
      <c r="H20" s="883">
        <v>0</v>
      </c>
      <c r="I20" s="123" t="s">
        <v>72</v>
      </c>
    </row>
    <row r="21" spans="2:15" x14ac:dyDescent="0.2">
      <c r="B21" s="124"/>
      <c r="C21" s="48" t="s">
        <v>69</v>
      </c>
      <c r="D21" s="883">
        <v>485</v>
      </c>
      <c r="E21" s="883">
        <v>200</v>
      </c>
      <c r="F21" s="883">
        <v>100</v>
      </c>
      <c r="G21" s="883">
        <v>600</v>
      </c>
      <c r="H21" s="883">
        <v>0</v>
      </c>
      <c r="I21" s="123" t="s">
        <v>72</v>
      </c>
    </row>
    <row r="22" spans="2:15" x14ac:dyDescent="0.2">
      <c r="B22" s="125"/>
      <c r="C22" s="126" t="s">
        <v>70</v>
      </c>
      <c r="D22" s="885">
        <f>AVERAGE(D18:D21)</f>
        <v>546.25</v>
      </c>
      <c r="E22" s="885">
        <f>AVERAGE(E18:E21)</f>
        <v>200</v>
      </c>
      <c r="F22" s="885">
        <f>AVERAGE(F18:F21)</f>
        <v>100</v>
      </c>
      <c r="G22" s="885">
        <f>AVERAGE(G18:G21)</f>
        <v>600</v>
      </c>
      <c r="H22" s="885">
        <f>AVERAGE(H18:H21)</f>
        <v>0</v>
      </c>
      <c r="I22" s="137" t="s">
        <v>72</v>
      </c>
    </row>
    <row r="23" spans="2:15" x14ac:dyDescent="0.2">
      <c r="B23" s="48"/>
      <c r="C23" s="48"/>
      <c r="D23" s="48"/>
      <c r="E23" s="48"/>
      <c r="F23" s="48"/>
      <c r="G23" s="48"/>
      <c r="H23" s="48"/>
      <c r="I23" s="123"/>
    </row>
    <row r="24" spans="2:15" x14ac:dyDescent="0.2">
      <c r="B24" s="127" t="s">
        <v>73</v>
      </c>
      <c r="C24" s="120" t="s">
        <v>65</v>
      </c>
      <c r="D24" s="882">
        <v>0</v>
      </c>
      <c r="E24" s="882">
        <v>0.6</v>
      </c>
      <c r="F24" s="882">
        <v>1</v>
      </c>
      <c r="G24" s="882">
        <v>0</v>
      </c>
      <c r="H24" s="882">
        <v>0.8</v>
      </c>
      <c r="I24" s="121" t="s">
        <v>74</v>
      </c>
    </row>
    <row r="25" spans="2:15" x14ac:dyDescent="0.2">
      <c r="B25" s="124"/>
      <c r="C25" s="48" t="s">
        <v>67</v>
      </c>
      <c r="D25" s="883">
        <v>0</v>
      </c>
      <c r="E25" s="883">
        <v>0.6</v>
      </c>
      <c r="F25" s="883">
        <v>1</v>
      </c>
      <c r="G25" s="883">
        <v>0</v>
      </c>
      <c r="H25" s="883">
        <v>0.8</v>
      </c>
      <c r="I25" s="123" t="s">
        <v>74</v>
      </c>
    </row>
    <row r="26" spans="2:15" x14ac:dyDescent="0.2">
      <c r="B26" s="124"/>
      <c r="C26" s="48" t="s">
        <v>68</v>
      </c>
      <c r="D26" s="883">
        <v>0</v>
      </c>
      <c r="E26" s="883">
        <v>0.6</v>
      </c>
      <c r="F26" s="883">
        <v>1</v>
      </c>
      <c r="G26" s="883">
        <v>0</v>
      </c>
      <c r="H26" s="883">
        <v>0.8</v>
      </c>
      <c r="I26" s="123" t="s">
        <v>74</v>
      </c>
    </row>
    <row r="27" spans="2:15" x14ac:dyDescent="0.2">
      <c r="B27" s="124"/>
      <c r="C27" s="48" t="s">
        <v>69</v>
      </c>
      <c r="D27" s="933">
        <v>0</v>
      </c>
      <c r="E27" s="883">
        <v>0.6</v>
      </c>
      <c r="F27" s="883">
        <v>1</v>
      </c>
      <c r="G27" s="883">
        <v>0</v>
      </c>
      <c r="H27" s="883">
        <v>0.8</v>
      </c>
      <c r="I27" s="123" t="s">
        <v>74</v>
      </c>
    </row>
    <row r="28" spans="2:15" x14ac:dyDescent="0.2">
      <c r="B28" s="125"/>
      <c r="C28" s="126" t="s">
        <v>70</v>
      </c>
      <c r="D28" s="886">
        <v>0</v>
      </c>
      <c r="E28" s="884">
        <f>AVERAGE(E24:E27)</f>
        <v>0.6</v>
      </c>
      <c r="F28" s="884">
        <f>AVERAGE(F24:F27)</f>
        <v>1</v>
      </c>
      <c r="G28" s="884">
        <f>AVERAGE(G24:G27)</f>
        <v>0</v>
      </c>
      <c r="H28" s="884">
        <f>AVERAGE(H24:H27)</f>
        <v>0.8</v>
      </c>
      <c r="I28" s="137" t="s">
        <v>74</v>
      </c>
    </row>
    <row r="29" spans="2:15" x14ac:dyDescent="0.2">
      <c r="B29" s="48"/>
      <c r="C29" s="48"/>
      <c r="D29" s="48"/>
      <c r="E29" s="48"/>
      <c r="F29" s="48"/>
      <c r="G29" s="48"/>
      <c r="H29" s="48"/>
      <c r="I29" s="123"/>
    </row>
    <row r="30" spans="2:15" x14ac:dyDescent="0.2">
      <c r="B30" s="127" t="s">
        <v>75</v>
      </c>
      <c r="C30" s="120" t="s">
        <v>65</v>
      </c>
      <c r="D30" s="882">
        <v>25</v>
      </c>
      <c r="E30" s="882">
        <v>25</v>
      </c>
      <c r="F30" s="882">
        <v>25</v>
      </c>
      <c r="G30" s="882">
        <v>25</v>
      </c>
      <c r="H30" s="882">
        <v>25</v>
      </c>
      <c r="I30" s="121" t="s">
        <v>76</v>
      </c>
    </row>
    <row r="31" spans="2:15" x14ac:dyDescent="0.2">
      <c r="B31" s="124"/>
      <c r="C31" s="48" t="s">
        <v>67</v>
      </c>
      <c r="D31" s="883">
        <v>7</v>
      </c>
      <c r="E31" s="883">
        <v>7</v>
      </c>
      <c r="F31" s="883">
        <v>7</v>
      </c>
      <c r="G31" s="883">
        <v>7</v>
      </c>
      <c r="H31" s="883">
        <v>7</v>
      </c>
      <c r="I31" s="123" t="s">
        <v>76</v>
      </c>
    </row>
    <row r="32" spans="2:15" x14ac:dyDescent="0.2">
      <c r="B32" s="124"/>
      <c r="C32" s="48" t="s">
        <v>68</v>
      </c>
      <c r="D32" s="883">
        <v>10</v>
      </c>
      <c r="E32" s="883">
        <v>10</v>
      </c>
      <c r="F32" s="883">
        <v>10</v>
      </c>
      <c r="G32" s="883">
        <v>10</v>
      </c>
      <c r="H32" s="883">
        <v>10</v>
      </c>
      <c r="I32" s="123" t="s">
        <v>76</v>
      </c>
    </row>
    <row r="33" spans="2:15" x14ac:dyDescent="0.2">
      <c r="B33" s="124"/>
      <c r="C33" s="48" t="s">
        <v>69</v>
      </c>
      <c r="D33" s="883">
        <v>21</v>
      </c>
      <c r="E33" s="883">
        <v>21</v>
      </c>
      <c r="F33" s="883">
        <v>21</v>
      </c>
      <c r="G33" s="883">
        <v>21</v>
      </c>
      <c r="H33" s="883">
        <v>21</v>
      </c>
      <c r="I33" s="123" t="s">
        <v>76</v>
      </c>
    </row>
    <row r="34" spans="2:15" x14ac:dyDescent="0.2">
      <c r="B34" s="125"/>
      <c r="C34" s="126" t="s">
        <v>70</v>
      </c>
      <c r="D34" s="885">
        <f>AVERAGE(D30:D33)</f>
        <v>15.75</v>
      </c>
      <c r="E34" s="885">
        <f>AVERAGE(E30:E33)</f>
        <v>15.75</v>
      </c>
      <c r="F34" s="885">
        <f>AVERAGE(F30:F33)</f>
        <v>15.75</v>
      </c>
      <c r="G34" s="885">
        <f>AVERAGE(G30:G33)</f>
        <v>15.75</v>
      </c>
      <c r="H34" s="885">
        <f>AVERAGE(H30:H33)</f>
        <v>15.75</v>
      </c>
      <c r="I34" s="137" t="s">
        <v>76</v>
      </c>
    </row>
    <row r="35" spans="2:15" x14ac:dyDescent="0.2">
      <c r="B35" s="48"/>
      <c r="C35" s="48"/>
      <c r="D35" s="48"/>
      <c r="E35" s="48"/>
      <c r="F35" s="48"/>
      <c r="G35" s="48"/>
      <c r="H35" s="48"/>
      <c r="I35" s="123"/>
    </row>
    <row r="36" spans="2:15" x14ac:dyDescent="0.2">
      <c r="B36" s="127" t="s">
        <v>77</v>
      </c>
      <c r="C36" s="120" t="s">
        <v>65</v>
      </c>
      <c r="D36" s="882">
        <v>76</v>
      </c>
      <c r="E36" s="882">
        <v>76</v>
      </c>
      <c r="F36" s="882">
        <v>76</v>
      </c>
      <c r="G36" s="882">
        <v>76</v>
      </c>
      <c r="H36" s="882">
        <v>76</v>
      </c>
      <c r="I36" s="121" t="s">
        <v>76</v>
      </c>
    </row>
    <row r="37" spans="2:15" x14ac:dyDescent="0.2">
      <c r="B37" s="124"/>
      <c r="C37" s="48" t="s">
        <v>67</v>
      </c>
      <c r="D37" s="883">
        <v>70</v>
      </c>
      <c r="E37" s="883">
        <v>70</v>
      </c>
      <c r="F37" s="883">
        <v>70</v>
      </c>
      <c r="G37" s="883">
        <v>70</v>
      </c>
      <c r="H37" s="883">
        <v>70</v>
      </c>
      <c r="I37" s="123" t="s">
        <v>76</v>
      </c>
    </row>
    <row r="38" spans="2:15" x14ac:dyDescent="0.2">
      <c r="B38" s="124"/>
      <c r="C38" s="48" t="s">
        <v>68</v>
      </c>
      <c r="D38" s="883">
        <v>62</v>
      </c>
      <c r="E38" s="883">
        <v>62</v>
      </c>
      <c r="F38" s="883">
        <v>62</v>
      </c>
      <c r="G38" s="883">
        <v>62</v>
      </c>
      <c r="H38" s="883">
        <v>62</v>
      </c>
      <c r="I38" s="123" t="s">
        <v>76</v>
      </c>
    </row>
    <row r="39" spans="2:15" x14ac:dyDescent="0.2">
      <c r="B39" s="124"/>
      <c r="C39" s="48" t="s">
        <v>69</v>
      </c>
      <c r="D39" s="883">
        <v>75</v>
      </c>
      <c r="E39" s="883">
        <v>75</v>
      </c>
      <c r="F39" s="883">
        <v>75</v>
      </c>
      <c r="G39" s="883">
        <v>75</v>
      </c>
      <c r="H39" s="883">
        <v>75</v>
      </c>
      <c r="I39" s="123" t="s">
        <v>76</v>
      </c>
    </row>
    <row r="40" spans="2:15" x14ac:dyDescent="0.2">
      <c r="B40" s="125"/>
      <c r="C40" s="126" t="s">
        <v>70</v>
      </c>
      <c r="D40" s="885">
        <f>AVERAGE(D36:D39)</f>
        <v>70.75</v>
      </c>
      <c r="E40" s="885">
        <f>AVERAGE(E36:E39)</f>
        <v>70.75</v>
      </c>
      <c r="F40" s="885">
        <f>AVERAGE(F36:F39)</f>
        <v>70.75</v>
      </c>
      <c r="G40" s="885">
        <f>AVERAGE(G36:G39)</f>
        <v>70.75</v>
      </c>
      <c r="H40" s="885">
        <f>AVERAGE(H36:H39)</f>
        <v>70.75</v>
      </c>
      <c r="I40" s="137" t="s">
        <v>76</v>
      </c>
    </row>
    <row r="41" spans="2:15" x14ac:dyDescent="0.2">
      <c r="B41" s="48"/>
      <c r="C41" s="48"/>
      <c r="D41" s="48"/>
      <c r="E41" s="48"/>
      <c r="F41" s="48"/>
      <c r="G41" s="48"/>
      <c r="H41" s="48"/>
      <c r="I41" s="123"/>
    </row>
    <row r="42" spans="2:15" x14ac:dyDescent="0.2">
      <c r="B42" s="127" t="s">
        <v>78</v>
      </c>
      <c r="C42" s="120" t="s">
        <v>65</v>
      </c>
      <c r="D42" s="882">
        <v>29</v>
      </c>
      <c r="E42" s="882">
        <v>0</v>
      </c>
      <c r="F42" s="882">
        <v>0</v>
      </c>
      <c r="G42" s="882">
        <v>0</v>
      </c>
      <c r="H42" s="882">
        <v>0</v>
      </c>
      <c r="I42" s="121" t="s">
        <v>79</v>
      </c>
    </row>
    <row r="43" spans="2:15" x14ac:dyDescent="0.2">
      <c r="B43" s="124"/>
      <c r="C43" s="48" t="s">
        <v>67</v>
      </c>
      <c r="D43" s="883">
        <v>25</v>
      </c>
      <c r="E43" s="883">
        <v>0</v>
      </c>
      <c r="F43" s="883">
        <v>0</v>
      </c>
      <c r="G43" s="883">
        <v>0</v>
      </c>
      <c r="H43" s="883">
        <v>0</v>
      </c>
      <c r="I43" s="123" t="s">
        <v>79</v>
      </c>
      <c r="M43" s="244"/>
      <c r="N43" s="887"/>
    </row>
    <row r="44" spans="2:15" x14ac:dyDescent="0.2">
      <c r="B44" s="124"/>
      <c r="C44" s="48" t="s">
        <v>68</v>
      </c>
      <c r="D44" s="883">
        <v>18</v>
      </c>
      <c r="E44" s="883">
        <v>0</v>
      </c>
      <c r="F44" s="883">
        <v>0</v>
      </c>
      <c r="G44" s="883">
        <v>0</v>
      </c>
      <c r="H44" s="883">
        <v>0</v>
      </c>
      <c r="I44" s="123" t="s">
        <v>79</v>
      </c>
      <c r="N44" s="887"/>
      <c r="O44" s="883"/>
    </row>
    <row r="45" spans="2:15" x14ac:dyDescent="0.2">
      <c r="B45" s="124"/>
      <c r="C45" s="48" t="s">
        <v>69</v>
      </c>
      <c r="D45" s="883">
        <v>5</v>
      </c>
      <c r="E45" s="883">
        <v>0</v>
      </c>
      <c r="F45" s="883">
        <v>0</v>
      </c>
      <c r="G45" s="883">
        <v>0</v>
      </c>
      <c r="H45" s="883">
        <v>0</v>
      </c>
      <c r="I45" s="123" t="s">
        <v>79</v>
      </c>
      <c r="N45" s="887"/>
      <c r="O45" s="883"/>
    </row>
    <row r="46" spans="2:15" x14ac:dyDescent="0.2">
      <c r="B46" s="125"/>
      <c r="C46" s="126" t="s">
        <v>70</v>
      </c>
      <c r="D46" s="885">
        <f>AVERAGE(D42:D45)</f>
        <v>19.25</v>
      </c>
      <c r="E46" s="885">
        <f>AVERAGE(E42:E45)</f>
        <v>0</v>
      </c>
      <c r="F46" s="885">
        <f>AVERAGE(F42:F45)</f>
        <v>0</v>
      </c>
      <c r="G46" s="885">
        <f>AVERAGE(G42:G45)</f>
        <v>0</v>
      </c>
      <c r="H46" s="885">
        <f>AVERAGE(H42:H45)</f>
        <v>0</v>
      </c>
      <c r="I46" s="137" t="s">
        <v>79</v>
      </c>
      <c r="N46" s="887"/>
      <c r="O46" s="883"/>
    </row>
    <row r="47" spans="2:15" x14ac:dyDescent="0.2">
      <c r="B47" s="48"/>
      <c r="C47" s="48"/>
      <c r="D47" s="48"/>
      <c r="E47" s="48"/>
      <c r="F47" s="48"/>
      <c r="G47" s="48"/>
      <c r="H47" s="48"/>
      <c r="I47" s="123"/>
      <c r="N47" s="887"/>
      <c r="O47" s="883"/>
    </row>
    <row r="48" spans="2:15" x14ac:dyDescent="0.2">
      <c r="B48" s="48"/>
      <c r="C48" s="48"/>
      <c r="D48" s="48" t="s">
        <v>80</v>
      </c>
      <c r="E48" s="48"/>
      <c r="F48" s="48" t="s">
        <v>81</v>
      </c>
      <c r="G48" s="48"/>
      <c r="H48" s="48"/>
      <c r="I48" s="123"/>
      <c r="N48" s="887"/>
    </row>
    <row r="49" spans="2:15" x14ac:dyDescent="0.2">
      <c r="B49" s="131" t="s">
        <v>82</v>
      </c>
      <c r="C49" s="120"/>
      <c r="D49" s="888">
        <v>10</v>
      </c>
      <c r="E49" s="132"/>
      <c r="F49" s="879">
        <v>0</v>
      </c>
      <c r="G49" s="132"/>
      <c r="H49" s="120"/>
      <c r="I49" s="133" t="s">
        <v>83</v>
      </c>
      <c r="M49" s="244"/>
      <c r="N49" s="887"/>
    </row>
    <row r="50" spans="2:15" x14ac:dyDescent="0.2">
      <c r="B50" s="134" t="s">
        <v>84</v>
      </c>
      <c r="C50" s="126"/>
      <c r="D50" s="889">
        <v>180</v>
      </c>
      <c r="E50" s="135"/>
      <c r="F50" s="880">
        <v>0</v>
      </c>
      <c r="G50" s="135"/>
      <c r="H50" s="126"/>
      <c r="I50" s="136" t="s">
        <v>83</v>
      </c>
      <c r="N50" s="887"/>
      <c r="O50" s="883"/>
    </row>
    <row r="51" spans="2:15" x14ac:dyDescent="0.2">
      <c r="B51" s="48"/>
      <c r="C51" s="48"/>
      <c r="D51" s="48"/>
      <c r="E51" s="48"/>
      <c r="F51" s="48"/>
      <c r="G51" s="48"/>
      <c r="H51" s="48"/>
      <c r="I51" s="123"/>
      <c r="N51" s="887"/>
      <c r="O51" s="883"/>
    </row>
    <row r="52" spans="2:15" x14ac:dyDescent="0.2">
      <c r="B52" s="48"/>
      <c r="C52" s="48"/>
      <c r="D52" s="48" t="s">
        <v>80</v>
      </c>
      <c r="E52" s="48"/>
      <c r="F52" s="48" t="s">
        <v>81</v>
      </c>
      <c r="G52" s="48"/>
      <c r="H52" s="48"/>
      <c r="I52" s="123"/>
      <c r="N52" s="887"/>
      <c r="O52" s="883"/>
    </row>
    <row r="53" spans="2:15" x14ac:dyDescent="0.2">
      <c r="B53" s="127" t="s">
        <v>85</v>
      </c>
      <c r="C53" s="128" t="s">
        <v>65</v>
      </c>
      <c r="D53" s="890">
        <v>0</v>
      </c>
      <c r="E53" s="120"/>
      <c r="F53" s="890">
        <v>0</v>
      </c>
      <c r="G53" s="120"/>
      <c r="H53" s="120"/>
      <c r="I53" s="121" t="s">
        <v>86</v>
      </c>
      <c r="N53" s="887"/>
      <c r="O53" s="883"/>
    </row>
    <row r="54" spans="2:15" x14ac:dyDescent="0.2">
      <c r="B54" s="124"/>
      <c r="C54" s="924" t="s">
        <v>67</v>
      </c>
      <c r="D54" s="891">
        <v>0</v>
      </c>
      <c r="E54" s="48"/>
      <c r="F54" s="891">
        <v>0</v>
      </c>
      <c r="G54" s="48"/>
      <c r="H54" s="48"/>
      <c r="I54" s="123" t="s">
        <v>86</v>
      </c>
    </row>
    <row r="55" spans="2:15" x14ac:dyDescent="0.2">
      <c r="B55" s="124"/>
      <c r="C55" s="924" t="s">
        <v>68</v>
      </c>
      <c r="D55" s="891">
        <v>0</v>
      </c>
      <c r="E55" s="48"/>
      <c r="F55" s="891">
        <v>0</v>
      </c>
      <c r="G55" s="48"/>
      <c r="H55" s="48"/>
      <c r="I55" s="123" t="s">
        <v>86</v>
      </c>
    </row>
    <row r="56" spans="2:15" x14ac:dyDescent="0.2">
      <c r="B56" s="124"/>
      <c r="C56" s="924" t="s">
        <v>69</v>
      </c>
      <c r="D56" s="892">
        <v>0</v>
      </c>
      <c r="E56" s="48"/>
      <c r="F56" s="892">
        <v>0</v>
      </c>
      <c r="G56" s="48"/>
      <c r="H56" s="48"/>
      <c r="I56" s="123" t="s">
        <v>86</v>
      </c>
    </row>
    <row r="57" spans="2:15" x14ac:dyDescent="0.2">
      <c r="B57" s="125"/>
      <c r="C57" s="138" t="s">
        <v>87</v>
      </c>
      <c r="D57" s="126">
        <f>SUM(D53:D56)</f>
        <v>0</v>
      </c>
      <c r="E57" s="126"/>
      <c r="F57" s="126">
        <f>SUM(F53:F56)</f>
        <v>0</v>
      </c>
      <c r="G57" s="126"/>
      <c r="H57" s="126"/>
      <c r="I57" s="137" t="s">
        <v>86</v>
      </c>
    </row>
    <row r="58" spans="2:15" x14ac:dyDescent="0.2">
      <c r="B58" s="48"/>
      <c r="C58" s="48"/>
      <c r="D58" s="48"/>
      <c r="E58" s="48"/>
      <c r="F58" s="48"/>
      <c r="G58" s="48"/>
      <c r="H58" s="48"/>
      <c r="I58" s="123"/>
    </row>
    <row r="59" spans="2:15" x14ac:dyDescent="0.2">
      <c r="B59" s="48"/>
      <c r="C59" s="48"/>
      <c r="D59" s="48" t="s">
        <v>80</v>
      </c>
      <c r="E59" s="48"/>
      <c r="F59" s="48" t="s">
        <v>81</v>
      </c>
      <c r="G59" s="48"/>
      <c r="H59" s="48"/>
      <c r="I59" s="123"/>
    </row>
    <row r="60" spans="2:15" x14ac:dyDescent="0.2">
      <c r="B60" s="127" t="s">
        <v>88</v>
      </c>
      <c r="C60" s="128" t="s">
        <v>65</v>
      </c>
      <c r="D60" s="890">
        <v>50</v>
      </c>
      <c r="E60" s="120"/>
      <c r="F60" s="890">
        <v>0</v>
      </c>
      <c r="G60" s="120"/>
      <c r="H60" s="120"/>
      <c r="I60" s="121" t="s">
        <v>86</v>
      </c>
    </row>
    <row r="61" spans="2:15" x14ac:dyDescent="0.2">
      <c r="B61" s="124"/>
      <c r="C61" s="924" t="s">
        <v>67</v>
      </c>
      <c r="D61" s="891">
        <v>50</v>
      </c>
      <c r="E61" s="48"/>
      <c r="F61" s="891">
        <v>0</v>
      </c>
      <c r="G61" s="48"/>
      <c r="H61" s="48"/>
      <c r="I61" s="123" t="s">
        <v>86</v>
      </c>
    </row>
    <row r="62" spans="2:15" x14ac:dyDescent="0.2">
      <c r="B62" s="124"/>
      <c r="C62" s="924" t="s">
        <v>68</v>
      </c>
      <c r="D62" s="891">
        <v>50</v>
      </c>
      <c r="E62" s="48"/>
      <c r="F62" s="891">
        <v>0</v>
      </c>
      <c r="G62" s="48"/>
      <c r="H62" s="48"/>
      <c r="I62" s="123" t="s">
        <v>86</v>
      </c>
    </row>
    <row r="63" spans="2:15" x14ac:dyDescent="0.2">
      <c r="B63" s="124"/>
      <c r="C63" s="924" t="s">
        <v>69</v>
      </c>
      <c r="D63" s="892">
        <f>D62</f>
        <v>50</v>
      </c>
      <c r="E63" s="48"/>
      <c r="F63" s="892">
        <v>0</v>
      </c>
      <c r="G63" s="48"/>
      <c r="H63" s="48"/>
      <c r="I63" s="123" t="s">
        <v>86</v>
      </c>
    </row>
    <row r="64" spans="2:15" x14ac:dyDescent="0.2">
      <c r="B64" s="125"/>
      <c r="C64" s="138" t="s">
        <v>87</v>
      </c>
      <c r="D64" s="126">
        <f>SUM(D60:D63)</f>
        <v>200</v>
      </c>
      <c r="E64" s="126"/>
      <c r="F64" s="126">
        <f>SUM(F60:F63)</f>
        <v>0</v>
      </c>
      <c r="G64" s="126"/>
      <c r="H64" s="126"/>
      <c r="I64" s="137" t="s">
        <v>86</v>
      </c>
    </row>
    <row r="65" spans="2:11" x14ac:dyDescent="0.2">
      <c r="B65" s="48"/>
      <c r="C65" s="924"/>
      <c r="D65" s="48"/>
      <c r="E65" s="48"/>
      <c r="F65" s="48"/>
      <c r="G65" s="48"/>
      <c r="H65" s="48"/>
      <c r="I65" s="123"/>
      <c r="J65" s="244"/>
      <c r="K65" s="244"/>
    </row>
    <row r="66" spans="2:11" x14ac:dyDescent="0.2">
      <c r="B66" s="906" t="s">
        <v>89</v>
      </c>
      <c r="C66" s="907"/>
      <c r="D66" s="893">
        <v>0</v>
      </c>
      <c r="E66" s="907"/>
      <c r="F66" s="893">
        <v>0</v>
      </c>
      <c r="G66" s="907"/>
      <c r="H66" s="907"/>
      <c r="I66" s="908" t="s">
        <v>90</v>
      </c>
      <c r="K66" s="244"/>
    </row>
    <row r="67" spans="2:11" x14ac:dyDescent="0.2">
      <c r="B67" s="909" t="s">
        <v>91</v>
      </c>
      <c r="C67" s="925"/>
      <c r="D67" s="894">
        <f>D64*D50/1000*100/46</f>
        <v>78.260869565217391</v>
      </c>
      <c r="E67" s="925"/>
      <c r="F67" s="895">
        <v>0</v>
      </c>
      <c r="G67" s="925"/>
      <c r="H67" s="925"/>
      <c r="I67" s="910" t="str">
        <f>I66</f>
        <v>tonnes  Urea/Farm</v>
      </c>
    </row>
    <row r="68" spans="2:11" x14ac:dyDescent="0.2">
      <c r="B68" s="911" t="s">
        <v>92</v>
      </c>
      <c r="C68" s="926" t="s">
        <v>93</v>
      </c>
      <c r="D68" s="896">
        <v>0</v>
      </c>
      <c r="E68" s="925"/>
      <c r="F68" s="897">
        <v>0</v>
      </c>
      <c r="G68" s="925"/>
      <c r="H68" s="925"/>
      <c r="I68" s="910" t="s">
        <v>1492</v>
      </c>
    </row>
    <row r="69" spans="2:11" x14ac:dyDescent="0.2">
      <c r="B69" s="122"/>
      <c r="C69" s="48"/>
      <c r="D69" s="48"/>
      <c r="E69" s="48"/>
      <c r="F69" s="48"/>
      <c r="G69" s="48"/>
      <c r="H69" s="48"/>
      <c r="I69" s="123"/>
    </row>
    <row r="70" spans="2:11" x14ac:dyDescent="0.2">
      <c r="B70" s="122" t="s">
        <v>94</v>
      </c>
      <c r="C70" s="48" t="s">
        <v>95</v>
      </c>
      <c r="D70" s="890">
        <f>2.5*20</f>
        <v>50</v>
      </c>
      <c r="E70" s="48"/>
      <c r="F70" s="48"/>
      <c r="G70" s="48"/>
      <c r="H70" s="48"/>
      <c r="I70" s="910" t="s">
        <v>96</v>
      </c>
    </row>
    <row r="71" spans="2:11" x14ac:dyDescent="0.2">
      <c r="B71" s="122"/>
      <c r="C71" s="48" t="s">
        <v>97</v>
      </c>
      <c r="D71" s="892">
        <v>1</v>
      </c>
      <c r="E71" s="48"/>
      <c r="F71" s="48"/>
      <c r="G71" s="48"/>
      <c r="H71" s="48"/>
      <c r="I71" s="123" t="s">
        <v>98</v>
      </c>
    </row>
    <row r="72" spans="2:11" x14ac:dyDescent="0.2">
      <c r="B72" s="122"/>
      <c r="C72" s="48"/>
      <c r="D72" s="923"/>
      <c r="E72" s="48"/>
      <c r="F72" s="48"/>
      <c r="G72" s="48"/>
      <c r="H72" s="48"/>
      <c r="I72" s="123"/>
    </row>
    <row r="73" spans="2:11" x14ac:dyDescent="0.2">
      <c r="B73" s="214" t="s">
        <v>99</v>
      </c>
      <c r="C73" s="126"/>
      <c r="D73" s="898">
        <v>20</v>
      </c>
      <c r="E73" s="126"/>
      <c r="F73" s="126"/>
      <c r="G73" s="126"/>
      <c r="H73" s="126"/>
      <c r="I73" s="137" t="s">
        <v>100</v>
      </c>
    </row>
    <row r="74" spans="2:11" x14ac:dyDescent="0.2">
      <c r="B74" s="66"/>
      <c r="C74" s="48"/>
      <c r="D74" s="923"/>
      <c r="E74" s="48"/>
      <c r="F74" s="48"/>
      <c r="G74" s="48"/>
      <c r="H74" s="48"/>
      <c r="I74" s="123"/>
    </row>
    <row r="75" spans="2:11" x14ac:dyDescent="0.2">
      <c r="B75" s="66" t="s">
        <v>101</v>
      </c>
      <c r="C75" s="48"/>
      <c r="D75" s="923"/>
      <c r="E75" s="48"/>
      <c r="F75" s="48"/>
      <c r="G75" s="48"/>
      <c r="H75" s="48"/>
      <c r="I75" s="123"/>
    </row>
    <row r="76" spans="2:11" x14ac:dyDescent="0.2">
      <c r="B76" s="127" t="s">
        <v>102</v>
      </c>
      <c r="C76" s="120"/>
      <c r="D76" s="75"/>
      <c r="E76" s="120"/>
      <c r="F76" s="120"/>
      <c r="G76" s="120"/>
      <c r="H76" s="120"/>
      <c r="I76" s="121"/>
    </row>
    <row r="77" spans="2:11" ht="19.5" customHeight="1" x14ac:dyDescent="0.2">
      <c r="B77" s="694" t="s">
        <v>103</v>
      </c>
      <c r="C77" s="927"/>
      <c r="D77" s="899">
        <v>500</v>
      </c>
      <c r="E77" s="927"/>
      <c r="F77" s="927"/>
      <c r="G77" s="927"/>
      <c r="H77" s="927"/>
      <c r="I77" s="695" t="s">
        <v>104</v>
      </c>
    </row>
    <row r="78" spans="2:11" ht="34.5" customHeight="1" x14ac:dyDescent="0.2">
      <c r="B78" s="950" t="s">
        <v>105</v>
      </c>
      <c r="C78" s="951"/>
      <c r="D78" s="900">
        <v>0.25</v>
      </c>
      <c r="E78" s="927"/>
      <c r="F78" s="927"/>
      <c r="G78" s="927"/>
      <c r="H78" s="927"/>
      <c r="I78" s="695" t="s">
        <v>106</v>
      </c>
    </row>
    <row r="79" spans="2:11" x14ac:dyDescent="0.2">
      <c r="B79" s="122" t="s">
        <v>107</v>
      </c>
      <c r="C79" s="48"/>
      <c r="D79" s="891">
        <v>4000</v>
      </c>
      <c r="E79" s="48"/>
      <c r="F79" s="48"/>
      <c r="G79" s="48"/>
      <c r="H79" s="48"/>
      <c r="I79" s="123" t="s">
        <v>108</v>
      </c>
    </row>
    <row r="80" spans="2:11" x14ac:dyDescent="0.2">
      <c r="B80" s="122" t="s">
        <v>109</v>
      </c>
      <c r="C80" s="48"/>
      <c r="D80" s="891">
        <v>100</v>
      </c>
      <c r="E80" s="48"/>
      <c r="F80" s="48"/>
      <c r="G80" s="48"/>
      <c r="H80" s="48"/>
      <c r="I80" s="123" t="s">
        <v>108</v>
      </c>
    </row>
    <row r="81" spans="2:9" x14ac:dyDescent="0.2">
      <c r="B81" s="122" t="s">
        <v>110</v>
      </c>
      <c r="C81" s="48"/>
      <c r="D81" s="891">
        <v>150</v>
      </c>
      <c r="E81" s="48"/>
      <c r="F81" s="48"/>
      <c r="G81" s="48"/>
      <c r="H81" s="48"/>
      <c r="I81" s="123" t="s">
        <v>108</v>
      </c>
    </row>
    <row r="82" spans="2:9" x14ac:dyDescent="0.2">
      <c r="B82" s="122" t="s">
        <v>111</v>
      </c>
      <c r="C82" s="48"/>
      <c r="D82" s="891">
        <v>200</v>
      </c>
      <c r="E82" s="48"/>
      <c r="F82" s="48"/>
      <c r="G82" s="48"/>
      <c r="H82" s="48"/>
      <c r="I82" s="123" t="s">
        <v>112</v>
      </c>
    </row>
    <row r="83" spans="2:9" x14ac:dyDescent="0.2">
      <c r="B83" s="344" t="s">
        <v>113</v>
      </c>
      <c r="C83" s="48"/>
      <c r="D83" s="891">
        <v>10</v>
      </c>
      <c r="E83" s="48"/>
      <c r="F83" s="48"/>
      <c r="G83" s="48"/>
      <c r="H83" s="48"/>
      <c r="I83" s="123" t="s">
        <v>112</v>
      </c>
    </row>
    <row r="84" spans="2:9" x14ac:dyDescent="0.2">
      <c r="B84" s="344" t="s">
        <v>114</v>
      </c>
      <c r="C84" s="48"/>
      <c r="D84" s="891">
        <v>20</v>
      </c>
      <c r="E84" s="48"/>
      <c r="F84" s="48"/>
      <c r="G84" s="48"/>
      <c r="H84" s="48"/>
      <c r="I84" s="123" t="s">
        <v>112</v>
      </c>
    </row>
    <row r="85" spans="2:9" x14ac:dyDescent="0.2">
      <c r="B85" s="344" t="s">
        <v>115</v>
      </c>
      <c r="C85" s="48"/>
      <c r="D85" s="891">
        <v>100</v>
      </c>
      <c r="E85" s="48"/>
      <c r="F85" s="48"/>
      <c r="G85" s="48"/>
      <c r="H85" s="48"/>
      <c r="I85" s="123" t="s">
        <v>116</v>
      </c>
    </row>
    <row r="86" spans="2:9" x14ac:dyDescent="0.2">
      <c r="B86" s="346" t="s">
        <v>117</v>
      </c>
      <c r="C86" s="138"/>
      <c r="D86" s="901">
        <v>100</v>
      </c>
      <c r="E86" s="126"/>
      <c r="F86" s="126"/>
      <c r="G86" s="126"/>
      <c r="H86" s="126"/>
      <c r="I86" s="137" t="s">
        <v>116</v>
      </c>
    </row>
    <row r="87" spans="2:9" x14ac:dyDescent="0.2">
      <c r="B87" s="928"/>
      <c r="C87" s="924"/>
      <c r="D87" s="48"/>
      <c r="E87" s="48"/>
      <c r="F87" s="48"/>
      <c r="G87" s="48"/>
      <c r="H87" s="48"/>
      <c r="I87" s="123"/>
    </row>
    <row r="88" spans="2:9" x14ac:dyDescent="0.2">
      <c r="B88" s="929" t="s">
        <v>118</v>
      </c>
      <c r="C88" s="930"/>
      <c r="D88" s="931"/>
      <c r="E88" s="931"/>
      <c r="F88" s="931"/>
      <c r="G88" s="931"/>
      <c r="H88" s="931"/>
      <c r="I88" s="916"/>
    </row>
    <row r="89" spans="2:9" x14ac:dyDescent="0.2">
      <c r="B89" s="912" t="s">
        <v>119</v>
      </c>
      <c r="C89" s="913"/>
      <c r="D89" s="898">
        <v>0</v>
      </c>
      <c r="E89" s="913"/>
      <c r="F89" s="913"/>
      <c r="G89" s="913"/>
      <c r="H89" s="913"/>
      <c r="I89" s="914" t="s">
        <v>120</v>
      </c>
    </row>
    <row r="90" spans="2:9" x14ac:dyDescent="0.2">
      <c r="B90" s="915" t="s">
        <v>121</v>
      </c>
      <c r="C90" s="930"/>
      <c r="D90" s="931"/>
      <c r="E90" s="931"/>
      <c r="F90" s="931"/>
      <c r="G90" s="931"/>
      <c r="H90" s="931"/>
      <c r="I90" s="916"/>
    </row>
    <row r="91" spans="2:9" x14ac:dyDescent="0.2">
      <c r="B91" s="917" t="s">
        <v>122</v>
      </c>
      <c r="C91" s="931"/>
      <c r="D91" s="930">
        <v>1</v>
      </c>
      <c r="E91" s="931"/>
      <c r="F91" s="931"/>
      <c r="G91" s="931"/>
      <c r="H91" s="931"/>
      <c r="I91" s="916" t="s">
        <v>123</v>
      </c>
    </row>
    <row r="92" spans="2:9" x14ac:dyDescent="0.2">
      <c r="B92" s="918"/>
      <c r="C92" s="919"/>
      <c r="D92" s="920"/>
      <c r="E92" s="920"/>
      <c r="F92" s="920"/>
      <c r="G92" s="920"/>
      <c r="H92" s="920"/>
      <c r="I92" s="921"/>
    </row>
    <row r="93" spans="2:9" x14ac:dyDescent="0.2">
      <c r="B93" s="48"/>
      <c r="C93" s="48"/>
      <c r="D93" s="48"/>
      <c r="E93" s="48"/>
      <c r="F93" s="48"/>
      <c r="G93" s="48"/>
      <c r="H93" s="48"/>
      <c r="I93" s="123"/>
    </row>
    <row r="94" spans="2:9" x14ac:dyDescent="0.2">
      <c r="B94" s="139" t="s">
        <v>124</v>
      </c>
      <c r="C94" s="75"/>
      <c r="D94" s="922">
        <v>0.15</v>
      </c>
      <c r="E94" s="75"/>
      <c r="F94" s="75"/>
      <c r="G94" s="75"/>
      <c r="H94" s="75"/>
      <c r="I94" s="663"/>
    </row>
    <row r="95" spans="2:9" x14ac:dyDescent="0.2">
      <c r="B95" s="48"/>
      <c r="C95" s="48"/>
      <c r="D95" s="48"/>
      <c r="E95" s="48"/>
      <c r="F95" s="48"/>
      <c r="G95" s="48"/>
      <c r="H95" s="48"/>
      <c r="I95" s="123"/>
    </row>
    <row r="96" spans="2:9" x14ac:dyDescent="0.2">
      <c r="B96" s="48"/>
      <c r="C96" s="932" t="s">
        <v>125</v>
      </c>
      <c r="D96" s="932" t="s">
        <v>126</v>
      </c>
      <c r="E96" s="932" t="s">
        <v>127</v>
      </c>
      <c r="F96" s="932" t="s">
        <v>128</v>
      </c>
      <c r="G96" s="932" t="s">
        <v>129</v>
      </c>
      <c r="H96" s="48"/>
      <c r="I96" s="123"/>
    </row>
    <row r="97" spans="1:9" x14ac:dyDescent="0.2">
      <c r="B97" s="129" t="s">
        <v>130</v>
      </c>
      <c r="C97" s="902">
        <v>84.29</v>
      </c>
      <c r="D97" s="902">
        <v>11.6</v>
      </c>
      <c r="E97" s="902">
        <v>0</v>
      </c>
      <c r="F97" s="902">
        <v>0</v>
      </c>
      <c r="G97" s="903">
        <v>0</v>
      </c>
      <c r="H97" s="48" t="s">
        <v>131</v>
      </c>
      <c r="I97" s="123"/>
    </row>
    <row r="98" spans="1:9" x14ac:dyDescent="0.2">
      <c r="B98" s="130" t="s">
        <v>132</v>
      </c>
      <c r="C98" s="904">
        <v>100</v>
      </c>
      <c r="D98" s="904">
        <v>0</v>
      </c>
      <c r="E98" s="904">
        <v>0</v>
      </c>
      <c r="F98" s="904">
        <f>'Data input'!F137</f>
        <v>0</v>
      </c>
      <c r="G98" s="905">
        <v>0</v>
      </c>
      <c r="H98" s="48" t="s">
        <v>131</v>
      </c>
      <c r="I98" s="123"/>
    </row>
    <row r="99" spans="1:9" x14ac:dyDescent="0.2">
      <c r="B99" s="48"/>
      <c r="C99" s="48"/>
      <c r="D99" s="48"/>
      <c r="E99" s="48"/>
      <c r="F99" s="48"/>
      <c r="G99" s="48"/>
      <c r="H99" s="48"/>
      <c r="I99" s="123"/>
    </row>
    <row r="100" spans="1:9" x14ac:dyDescent="0.2">
      <c r="B100" s="48"/>
      <c r="C100" s="48"/>
      <c r="D100" s="48"/>
      <c r="E100" s="48"/>
      <c r="F100" s="48"/>
      <c r="G100" s="48"/>
      <c r="H100" s="48"/>
      <c r="I100" s="123"/>
    </row>
    <row r="101" spans="1:9" x14ac:dyDescent="0.2">
      <c r="B101" s="48"/>
      <c r="C101" s="48"/>
      <c r="D101" s="48"/>
      <c r="E101" s="48"/>
      <c r="F101" s="48"/>
      <c r="G101" s="48"/>
      <c r="H101" s="48"/>
      <c r="I101" s="123"/>
    </row>
    <row r="102" spans="1:9" x14ac:dyDescent="0.2">
      <c r="B102" s="935"/>
      <c r="C102" s="935" t="s">
        <v>125</v>
      </c>
      <c r="D102" s="935" t="s">
        <v>133</v>
      </c>
      <c r="E102" s="935" t="s">
        <v>134</v>
      </c>
      <c r="F102" s="935" t="s">
        <v>135</v>
      </c>
      <c r="G102" s="935" t="s">
        <v>136</v>
      </c>
      <c r="H102" s="48"/>
      <c r="I102" s="123"/>
    </row>
    <row r="103" spans="1:9" x14ac:dyDescent="0.2">
      <c r="A103" s="934">
        <v>1</v>
      </c>
      <c r="B103" s="938" t="s">
        <v>137</v>
      </c>
      <c r="C103" s="936">
        <v>84.29</v>
      </c>
      <c r="D103" s="936">
        <v>11.6</v>
      </c>
      <c r="E103" s="936">
        <v>1.1000000000000001</v>
      </c>
      <c r="F103" s="936">
        <v>0.55000000000000004</v>
      </c>
      <c r="G103" s="936">
        <v>2.46</v>
      </c>
      <c r="H103" s="48"/>
      <c r="I103" s="123"/>
    </row>
    <row r="104" spans="1:9" x14ac:dyDescent="0.2">
      <c r="A104" s="934">
        <v>2</v>
      </c>
      <c r="B104" s="938" t="s">
        <v>138</v>
      </c>
      <c r="C104" s="936">
        <v>79.25</v>
      </c>
      <c r="D104" s="936">
        <v>12.04</v>
      </c>
      <c r="E104" s="936">
        <v>2.42</v>
      </c>
      <c r="F104" s="936">
        <v>1.21</v>
      </c>
      <c r="G104" s="936">
        <v>5.08</v>
      </c>
      <c r="H104" s="48"/>
      <c r="I104" s="123"/>
    </row>
    <row r="105" spans="1:9" x14ac:dyDescent="0.2">
      <c r="A105" s="934">
        <v>3</v>
      </c>
      <c r="B105" s="938" t="s">
        <v>139</v>
      </c>
      <c r="C105" s="936">
        <v>85.19</v>
      </c>
      <c r="D105" s="936">
        <v>7.98</v>
      </c>
      <c r="E105" s="936">
        <v>3.41</v>
      </c>
      <c r="F105" s="936">
        <v>1.43</v>
      </c>
      <c r="G105" s="936">
        <v>1.99</v>
      </c>
      <c r="H105" s="48"/>
      <c r="I105" s="123"/>
    </row>
    <row r="106" spans="1:9" x14ac:dyDescent="0.2">
      <c r="A106" s="934">
        <v>4</v>
      </c>
      <c r="B106" s="938" t="s">
        <v>140</v>
      </c>
      <c r="C106" s="936">
        <v>79.37</v>
      </c>
      <c r="D106" s="936">
        <v>9.68</v>
      </c>
      <c r="E106" s="936">
        <v>2.64</v>
      </c>
      <c r="F106" s="936">
        <v>3.3</v>
      </c>
      <c r="G106" s="936">
        <v>5.01</v>
      </c>
      <c r="H106" s="48"/>
      <c r="I106" s="123"/>
    </row>
    <row r="107" spans="1:9" x14ac:dyDescent="0.2">
      <c r="A107" s="934">
        <v>5</v>
      </c>
      <c r="B107" s="938" t="s">
        <v>141</v>
      </c>
      <c r="C107" s="936">
        <v>80.67</v>
      </c>
      <c r="D107" s="936">
        <v>10.81</v>
      </c>
      <c r="E107" s="936">
        <v>3.52</v>
      </c>
      <c r="F107" s="936">
        <v>0.66</v>
      </c>
      <c r="G107" s="936">
        <v>4.34</v>
      </c>
      <c r="H107" s="48"/>
      <c r="I107" s="123"/>
    </row>
    <row r="108" spans="1:9" x14ac:dyDescent="0.2">
      <c r="A108" s="934">
        <v>6</v>
      </c>
      <c r="B108" s="938" t="s">
        <v>142</v>
      </c>
      <c r="C108" s="936">
        <v>81.86</v>
      </c>
      <c r="D108" s="936">
        <v>10.35</v>
      </c>
      <c r="E108" s="936">
        <v>2.5299999999999998</v>
      </c>
      <c r="F108" s="936">
        <v>1.54</v>
      </c>
      <c r="G108" s="936">
        <v>3.72</v>
      </c>
      <c r="H108" s="48"/>
      <c r="I108" s="123"/>
    </row>
    <row r="109" spans="1:9" x14ac:dyDescent="0.2">
      <c r="A109" s="934">
        <v>7</v>
      </c>
      <c r="B109" s="938" t="s">
        <v>143</v>
      </c>
      <c r="C109" s="936">
        <v>79.37</v>
      </c>
      <c r="D109" s="936">
        <v>9.68</v>
      </c>
      <c r="E109" s="936">
        <v>2.64</v>
      </c>
      <c r="F109" s="936">
        <v>3.3</v>
      </c>
      <c r="G109" s="936">
        <v>5.01</v>
      </c>
      <c r="H109" s="48"/>
      <c r="I109" s="123"/>
    </row>
    <row r="110" spans="1:9" x14ac:dyDescent="0.2">
      <c r="B110" s="938"/>
      <c r="C110" s="935"/>
      <c r="D110" s="935"/>
      <c r="E110" s="935"/>
      <c r="F110" s="935"/>
      <c r="G110" s="935"/>
      <c r="H110" s="48"/>
      <c r="I110" s="123"/>
    </row>
    <row r="111" spans="1:9" x14ac:dyDescent="0.2">
      <c r="B111" s="938"/>
      <c r="C111" s="935"/>
      <c r="D111" s="935"/>
      <c r="E111" s="935"/>
      <c r="F111" s="935"/>
      <c r="G111" s="935"/>
      <c r="H111" s="48"/>
      <c r="I111" s="123"/>
    </row>
    <row r="112" spans="1:9" x14ac:dyDescent="0.2">
      <c r="B112" s="938" t="s">
        <v>144</v>
      </c>
      <c r="C112" s="937">
        <f>D42*(365.25/4)/1.03*7.3%</f>
        <v>187.67821601941745</v>
      </c>
      <c r="D112" s="935" t="s">
        <v>145</v>
      </c>
      <c r="E112" s="937">
        <f>C112*D12/1000</f>
        <v>56.303464805825236</v>
      </c>
      <c r="F112" s="935" t="s">
        <v>146</v>
      </c>
      <c r="G112" s="935"/>
      <c r="H112" s="48"/>
      <c r="I112" s="123"/>
    </row>
    <row r="113" spans="2:9" x14ac:dyDescent="0.2">
      <c r="B113" s="935"/>
      <c r="C113" s="937">
        <f t="shared" ref="C113:C115" si="0">D43*(365.25/4)/1.03*7.3%</f>
        <v>161.79156553398059</v>
      </c>
      <c r="D113" s="935" t="str">
        <f>D112</f>
        <v>kg MS/cow/season</v>
      </c>
      <c r="E113" s="937">
        <f>C113*D13/1000</f>
        <v>48.537469660194176</v>
      </c>
      <c r="F113" s="935" t="str">
        <f>F112</f>
        <v>t MS/farm/season</v>
      </c>
      <c r="G113" s="935"/>
      <c r="H113" s="48"/>
      <c r="I113" s="123"/>
    </row>
    <row r="114" spans="2:9" x14ac:dyDescent="0.2">
      <c r="B114" s="935"/>
      <c r="C114" s="937">
        <f t="shared" si="0"/>
        <v>116.489927184466</v>
      </c>
      <c r="D114" s="935" t="str">
        <f>D113</f>
        <v>kg MS/cow/season</v>
      </c>
      <c r="E114" s="937">
        <f>C114*D14/1000</f>
        <v>34.946978155339799</v>
      </c>
      <c r="F114" s="935" t="str">
        <f>F113</f>
        <v>t MS/farm/season</v>
      </c>
      <c r="G114" s="935"/>
      <c r="H114" s="48"/>
      <c r="I114" s="123"/>
    </row>
    <row r="115" spans="2:9" x14ac:dyDescent="0.2">
      <c r="B115" s="935"/>
      <c r="C115" s="937">
        <f t="shared" si="0"/>
        <v>32.358313106796118</v>
      </c>
      <c r="D115" s="935" t="str">
        <f>D114</f>
        <v>kg MS/cow/season</v>
      </c>
      <c r="E115" s="937">
        <f>C115*D15/1000</f>
        <v>9.7074939320388349</v>
      </c>
      <c r="F115" s="935" t="str">
        <f>F114</f>
        <v>t MS/farm/season</v>
      </c>
      <c r="G115" s="935"/>
      <c r="H115" s="48"/>
      <c r="I115" s="123"/>
    </row>
    <row r="116" spans="2:9" x14ac:dyDescent="0.2">
      <c r="B116" s="935"/>
      <c r="C116" s="937">
        <f>SUM(C112:C115)</f>
        <v>498.31802184466017</v>
      </c>
      <c r="D116" s="935" t="s">
        <v>147</v>
      </c>
      <c r="E116" s="937">
        <f>SUM(E112:E115)</f>
        <v>149.49540655339803</v>
      </c>
      <c r="F116" s="935" t="s">
        <v>148</v>
      </c>
      <c r="G116" s="935"/>
      <c r="H116" s="48"/>
      <c r="I116" s="123"/>
    </row>
  </sheetData>
  <mergeCells count="2">
    <mergeCell ref="B78:C78"/>
    <mergeCell ref="B7:C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43800" r:id="rId4" name="Drop Down 56">
              <controlPr defaultSize="0" autoFill="0" autoLine="0" autoPict="0">
                <anchor moveWithCells="1">
                  <from>
                    <xdr:col>3</xdr:col>
                    <xdr:colOff>749300</xdr:colOff>
                    <xdr:row>2</xdr:row>
                    <xdr:rowOff>12700</xdr:rowOff>
                  </from>
                  <to>
                    <xdr:col>5</xdr:col>
                    <xdr:colOff>50800</xdr:colOff>
                    <xdr:row>3</xdr:row>
                    <xdr:rowOff>76200</xdr:rowOff>
                  </to>
                </anchor>
              </controlPr>
            </control>
          </mc:Choice>
        </mc:AlternateContent>
        <mc:AlternateContent xmlns:mc="http://schemas.openxmlformats.org/markup-compatibility/2006">
          <mc:Choice Requires="x14">
            <control shapeId="543818" r:id="rId5" name="Drop Down 74">
              <controlPr defaultSize="0" autoFill="0" autoLine="0" autoPict="0">
                <anchor moveWithCells="1">
                  <from>
                    <xdr:col>3</xdr:col>
                    <xdr:colOff>723900</xdr:colOff>
                    <xdr:row>3</xdr:row>
                    <xdr:rowOff>177800</xdr:rowOff>
                  </from>
                  <to>
                    <xdr:col>5</xdr:col>
                    <xdr:colOff>76200</xdr:colOff>
                    <xdr:row>5</xdr:row>
                    <xdr:rowOff>25400</xdr:rowOff>
                  </to>
                </anchor>
              </controlPr>
            </control>
          </mc:Choice>
        </mc:AlternateContent>
        <mc:AlternateContent xmlns:mc="http://schemas.openxmlformats.org/markup-compatibility/2006">
          <mc:Choice Requires="x14">
            <control shapeId="543816" r:id="rId6" name="Drop Down 72">
              <controlPr defaultSize="0" autoFill="0" autoLine="0" autoPict="0">
                <anchor moveWithCells="1">
                  <from>
                    <xdr:col>3</xdr:col>
                    <xdr:colOff>0</xdr:colOff>
                    <xdr:row>89</xdr:row>
                    <xdr:rowOff>165100</xdr:rowOff>
                  </from>
                  <to>
                    <xdr:col>4</xdr:col>
                    <xdr:colOff>12700</xdr:colOff>
                    <xdr:row>91</xdr:row>
                    <xdr:rowOff>38100</xdr:rowOff>
                  </to>
                </anchor>
              </controlPr>
            </control>
          </mc:Choice>
        </mc:AlternateContent>
        <mc:AlternateContent xmlns:mc="http://schemas.openxmlformats.org/markup-compatibility/2006">
          <mc:Choice Requires="x14">
            <control shapeId="543836" r:id="rId7" name="Drop Down 92">
              <controlPr defaultSize="0" autoFill="0" autoLine="0" autoPict="0">
                <anchor moveWithCells="1">
                  <from>
                    <xdr:col>3</xdr:col>
                    <xdr:colOff>723900</xdr:colOff>
                    <xdr:row>5</xdr:row>
                    <xdr:rowOff>165100</xdr:rowOff>
                  </from>
                  <to>
                    <xdr:col>5</xdr:col>
                    <xdr:colOff>76200</xdr:colOff>
                    <xdr:row>7</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CD187AA-FB7E-4237-9689-32D35D1E22DB}">
          <x14:formula1>
            <xm:f>'Embedded emissions '!$B$27:$B$31</xm:f>
          </x14:formula1>
          <xm:sqref>C68</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3FE7E-E777-47EC-A0A8-48F6AE19B1BE}">
  <dimension ref="A1:CY157"/>
  <sheetViews>
    <sheetView workbookViewId="0"/>
  </sheetViews>
  <sheetFormatPr baseColWidth="10" defaultColWidth="8.6640625" defaultRowHeight="13" x14ac:dyDescent="0.15"/>
  <cols>
    <col min="1" max="1" width="2" customWidth="1"/>
    <col min="2" max="2" width="18.83203125" customWidth="1"/>
    <col min="3" max="3" width="19.6640625" customWidth="1"/>
    <col min="4" max="4" width="36" style="662" customWidth="1"/>
  </cols>
  <sheetData>
    <row r="1" spans="1:103" ht="8.25" customHeight="1" x14ac:dyDescent="0.15">
      <c r="A1" s="247"/>
      <c r="B1" s="247"/>
      <c r="C1" s="247"/>
      <c r="D1" s="661"/>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row>
    <row r="2" spans="1:103" s="492" customFormat="1" ht="16" x14ac:dyDescent="0.2">
      <c r="A2" s="488"/>
      <c r="B2" s="489" t="s">
        <v>149</v>
      </c>
      <c r="C2" s="490" t="s">
        <v>150</v>
      </c>
      <c r="D2" s="503" t="s">
        <v>151</v>
      </c>
      <c r="E2" s="491"/>
      <c r="F2" s="247"/>
      <c r="G2" s="247"/>
      <c r="H2" s="247"/>
      <c r="I2" s="247"/>
      <c r="J2" s="247"/>
      <c r="K2" s="247"/>
      <c r="L2" s="247"/>
      <c r="M2" s="247"/>
      <c r="N2" s="247"/>
      <c r="O2" s="247"/>
      <c r="P2" s="247"/>
      <c r="Q2" s="488"/>
      <c r="R2" s="488"/>
      <c r="S2" s="488"/>
      <c r="T2" s="488"/>
      <c r="U2" s="488"/>
      <c r="V2" s="488"/>
      <c r="W2" s="488"/>
      <c r="X2" s="488"/>
      <c r="Y2" s="488"/>
      <c r="Z2" s="488"/>
      <c r="AA2" s="488"/>
      <c r="AB2" s="488"/>
      <c r="AC2" s="488"/>
      <c r="AD2" s="488"/>
      <c r="AE2" s="488"/>
      <c r="AF2" s="488"/>
      <c r="AG2" s="488"/>
      <c r="AH2" s="488"/>
      <c r="AI2" s="488"/>
      <c r="AJ2" s="488"/>
      <c r="AK2" s="488"/>
      <c r="AL2" s="488"/>
      <c r="AM2" s="488"/>
      <c r="AN2" s="488"/>
      <c r="AO2" s="488"/>
      <c r="AP2" s="488"/>
      <c r="AQ2" s="488"/>
      <c r="AR2" s="488"/>
      <c r="AS2" s="488"/>
      <c r="AT2" s="488"/>
      <c r="AU2" s="488"/>
      <c r="AV2" s="488"/>
      <c r="AW2" s="488"/>
      <c r="AX2" s="488"/>
      <c r="AY2" s="488"/>
      <c r="AZ2" s="488"/>
      <c r="BA2" s="488"/>
      <c r="BB2" s="488"/>
      <c r="BC2" s="488"/>
      <c r="BD2" s="488"/>
      <c r="BE2" s="488"/>
      <c r="BF2" s="488"/>
      <c r="BG2" s="488"/>
      <c r="BH2" s="488"/>
      <c r="BI2" s="488"/>
      <c r="BJ2" s="488"/>
      <c r="BK2" s="488"/>
      <c r="BL2" s="488"/>
      <c r="BM2" s="488"/>
      <c r="BN2" s="488"/>
      <c r="BO2" s="488"/>
      <c r="BP2" s="488"/>
      <c r="BQ2" s="488"/>
      <c r="BR2" s="488"/>
      <c r="BS2" s="488"/>
      <c r="BT2" s="488"/>
      <c r="BU2" s="488"/>
      <c r="BV2" s="488"/>
      <c r="BW2" s="488"/>
      <c r="BX2" s="488"/>
      <c r="BY2" s="488"/>
      <c r="BZ2" s="488"/>
      <c r="CA2" s="488"/>
      <c r="CB2" s="488"/>
      <c r="CC2" s="488"/>
      <c r="CD2" s="488"/>
      <c r="CE2" s="488"/>
      <c r="CF2" s="488"/>
      <c r="CG2" s="488"/>
      <c r="CH2" s="488"/>
      <c r="CI2" s="488"/>
      <c r="CJ2" s="488"/>
      <c r="CK2" s="488"/>
      <c r="CL2" s="488"/>
      <c r="CM2" s="488"/>
      <c r="CN2" s="488"/>
      <c r="CO2" s="488"/>
      <c r="CP2" s="488"/>
      <c r="CQ2" s="488"/>
    </row>
    <row r="3" spans="1:103" s="492" customFormat="1" ht="16" x14ac:dyDescent="0.2">
      <c r="A3" s="488"/>
      <c r="B3" s="493"/>
      <c r="C3" s="494" t="s">
        <v>152</v>
      </c>
      <c r="D3" s="495" t="s">
        <v>153</v>
      </c>
      <c r="E3" s="496"/>
      <c r="F3" s="247"/>
      <c r="G3" s="247"/>
      <c r="H3" s="247"/>
      <c r="I3" s="247"/>
      <c r="J3" s="247"/>
      <c r="K3" s="247"/>
      <c r="L3" s="247"/>
      <c r="M3" s="247"/>
      <c r="N3" s="247"/>
      <c r="O3" s="247"/>
      <c r="P3" s="247"/>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c r="AV3" s="488"/>
      <c r="AW3" s="488"/>
      <c r="AX3" s="488"/>
      <c r="AY3" s="488"/>
      <c r="AZ3" s="488"/>
      <c r="BA3" s="488"/>
      <c r="BB3" s="488"/>
      <c r="BC3" s="488"/>
      <c r="BD3" s="488"/>
      <c r="BE3" s="488"/>
      <c r="BF3" s="488"/>
      <c r="BG3" s="488"/>
      <c r="BH3" s="488"/>
      <c r="BI3" s="488"/>
      <c r="BJ3" s="488"/>
      <c r="BK3" s="488"/>
      <c r="BL3" s="488"/>
      <c r="BM3" s="488"/>
      <c r="BN3" s="488"/>
      <c r="BO3" s="488"/>
      <c r="BP3" s="488"/>
      <c r="BQ3" s="488"/>
      <c r="BR3" s="488"/>
      <c r="BS3" s="488"/>
      <c r="BT3" s="488"/>
      <c r="BU3" s="488"/>
      <c r="BV3" s="488"/>
      <c r="BW3" s="488"/>
      <c r="BX3" s="488"/>
      <c r="BY3" s="488"/>
      <c r="BZ3" s="488"/>
      <c r="CA3" s="488"/>
      <c r="CB3" s="488"/>
      <c r="CC3" s="488"/>
      <c r="CD3" s="488"/>
      <c r="CE3" s="488"/>
      <c r="CF3" s="488"/>
      <c r="CG3" s="488"/>
      <c r="CH3" s="488"/>
      <c r="CI3" s="488"/>
      <c r="CJ3" s="488"/>
      <c r="CK3" s="488"/>
      <c r="CL3" s="488"/>
      <c r="CM3" s="488"/>
      <c r="CN3" s="488"/>
      <c r="CO3" s="488"/>
      <c r="CP3" s="488"/>
      <c r="CQ3" s="488"/>
    </row>
    <row r="4" spans="1:103" s="492" customFormat="1" ht="16" x14ac:dyDescent="0.2">
      <c r="A4" s="488"/>
      <c r="B4" s="493"/>
      <c r="C4" s="494" t="s">
        <v>154</v>
      </c>
      <c r="D4" s="345" t="s">
        <v>155</v>
      </c>
      <c r="E4" s="496"/>
      <c r="F4" s="247"/>
      <c r="G4" s="247"/>
      <c r="H4" s="247"/>
      <c r="I4" s="247"/>
      <c r="J4" s="247"/>
      <c r="K4" s="247"/>
      <c r="L4" s="247"/>
      <c r="M4" s="247"/>
      <c r="N4" s="247"/>
      <c r="O4" s="247"/>
      <c r="P4" s="247"/>
      <c r="Q4" s="488"/>
      <c r="R4" s="488"/>
      <c r="S4" s="488"/>
      <c r="T4" s="488"/>
      <c r="U4" s="488"/>
      <c r="V4" s="488"/>
      <c r="W4" s="488"/>
      <c r="X4" s="488"/>
      <c r="Y4" s="488"/>
      <c r="Z4" s="488"/>
      <c r="AA4" s="488"/>
      <c r="AB4" s="488"/>
      <c r="AC4" s="488"/>
      <c r="AD4" s="488"/>
      <c r="AE4" s="488"/>
      <c r="AF4" s="488"/>
      <c r="AG4" s="488"/>
      <c r="AH4" s="488"/>
      <c r="AI4" s="488"/>
      <c r="AJ4" s="488"/>
      <c r="AK4" s="488"/>
      <c r="AL4" s="488"/>
      <c r="AM4" s="488"/>
      <c r="AN4" s="488"/>
      <c r="AO4" s="488"/>
      <c r="AP4" s="488"/>
      <c r="AQ4" s="488"/>
      <c r="AR4" s="488"/>
      <c r="AS4" s="488"/>
      <c r="AT4" s="488"/>
      <c r="AU4" s="488"/>
      <c r="AV4" s="488"/>
      <c r="AW4" s="488"/>
      <c r="AX4" s="488"/>
      <c r="AY4" s="488"/>
      <c r="AZ4" s="488"/>
      <c r="BA4" s="488"/>
      <c r="BB4" s="488"/>
      <c r="BC4" s="488"/>
      <c r="BD4" s="488"/>
      <c r="BE4" s="488"/>
      <c r="BF4" s="488"/>
      <c r="BG4" s="488"/>
      <c r="BH4" s="488"/>
      <c r="BI4" s="488"/>
      <c r="BJ4" s="488"/>
      <c r="BK4" s="488"/>
      <c r="BL4" s="488"/>
      <c r="BM4" s="488"/>
      <c r="BN4" s="488"/>
      <c r="BO4" s="488"/>
      <c r="BP4" s="488"/>
      <c r="BQ4" s="488"/>
      <c r="BR4" s="488"/>
      <c r="BS4" s="488"/>
      <c r="BT4" s="488"/>
      <c r="BU4" s="488"/>
      <c r="BV4" s="488"/>
      <c r="BW4" s="488"/>
      <c r="BX4" s="488"/>
      <c r="BY4" s="488"/>
      <c r="BZ4" s="488"/>
      <c r="CA4" s="488"/>
      <c r="CB4" s="488"/>
      <c r="CC4" s="488"/>
      <c r="CD4" s="488"/>
      <c r="CE4" s="488"/>
      <c r="CF4" s="488"/>
      <c r="CG4" s="488"/>
      <c r="CH4" s="488"/>
      <c r="CI4" s="488"/>
      <c r="CJ4" s="488"/>
      <c r="CK4" s="488"/>
      <c r="CL4" s="488"/>
      <c r="CM4" s="488"/>
      <c r="CN4" s="488"/>
      <c r="CO4" s="488"/>
      <c r="CP4" s="488"/>
      <c r="CQ4" s="488"/>
    </row>
    <row r="5" spans="1:103" s="492" customFormat="1" ht="16" x14ac:dyDescent="0.2">
      <c r="A5" s="488"/>
      <c r="B5" s="493"/>
      <c r="C5" s="494" t="s">
        <v>156</v>
      </c>
      <c r="D5" s="495" t="s">
        <v>157</v>
      </c>
      <c r="E5" s="496"/>
      <c r="F5" s="247"/>
      <c r="G5" s="247"/>
      <c r="H5" s="247"/>
      <c r="I5" s="247"/>
      <c r="J5" s="247"/>
      <c r="K5" s="247"/>
      <c r="L5" s="247"/>
      <c r="M5" s="247"/>
      <c r="N5" s="247"/>
      <c r="O5" s="247"/>
      <c r="P5" s="247"/>
      <c r="Q5" s="488"/>
      <c r="R5" s="488"/>
      <c r="S5" s="488"/>
      <c r="T5" s="488"/>
      <c r="U5" s="488"/>
      <c r="V5" s="488"/>
      <c r="W5" s="488"/>
      <c r="X5" s="488"/>
      <c r="Y5" s="488"/>
      <c r="Z5" s="488"/>
      <c r="AA5" s="488"/>
      <c r="AB5" s="488"/>
      <c r="AC5" s="488"/>
      <c r="AD5" s="488"/>
      <c r="AE5" s="488"/>
      <c r="AF5" s="488"/>
      <c r="AG5" s="488"/>
      <c r="AH5" s="488"/>
      <c r="AI5" s="488"/>
      <c r="AJ5" s="488"/>
      <c r="AK5" s="488"/>
      <c r="AL5" s="488"/>
      <c r="AM5" s="488"/>
      <c r="AN5" s="488"/>
      <c r="AO5" s="488"/>
      <c r="AP5" s="488"/>
      <c r="AQ5" s="488"/>
      <c r="AR5" s="488"/>
      <c r="AS5" s="488"/>
      <c r="AT5" s="488"/>
      <c r="AU5" s="488"/>
      <c r="AV5" s="488"/>
      <c r="AW5" s="488"/>
      <c r="AX5" s="488"/>
      <c r="AY5" s="488"/>
      <c r="AZ5" s="488"/>
      <c r="BA5" s="488"/>
      <c r="BB5" s="488"/>
      <c r="BC5" s="488"/>
      <c r="BD5" s="488"/>
      <c r="BE5" s="488"/>
      <c r="BF5" s="488"/>
      <c r="BG5" s="488"/>
      <c r="BH5" s="488"/>
      <c r="BI5" s="488"/>
      <c r="BJ5" s="488"/>
      <c r="BK5" s="488"/>
      <c r="BL5" s="488"/>
      <c r="BM5" s="488"/>
      <c r="BN5" s="488"/>
      <c r="BO5" s="488"/>
      <c r="BP5" s="488"/>
      <c r="BQ5" s="488"/>
      <c r="BR5" s="488"/>
      <c r="BS5" s="488"/>
      <c r="BT5" s="488"/>
      <c r="BU5" s="488"/>
      <c r="BV5" s="488"/>
      <c r="BW5" s="488"/>
      <c r="BX5" s="488"/>
      <c r="BY5" s="488"/>
      <c r="BZ5" s="488"/>
      <c r="CA5" s="488"/>
      <c r="CB5" s="488"/>
      <c r="CC5" s="488"/>
      <c r="CD5" s="488"/>
      <c r="CE5" s="488"/>
      <c r="CF5" s="488"/>
      <c r="CG5" s="488"/>
      <c r="CH5" s="488"/>
      <c r="CI5" s="488"/>
      <c r="CJ5" s="488"/>
      <c r="CK5" s="488"/>
      <c r="CL5" s="488"/>
      <c r="CM5" s="488"/>
      <c r="CN5" s="488"/>
      <c r="CO5" s="488"/>
      <c r="CP5" s="488"/>
      <c r="CQ5" s="488"/>
    </row>
    <row r="6" spans="1:103" s="492" customFormat="1" ht="16" x14ac:dyDescent="0.2">
      <c r="A6" s="488"/>
      <c r="B6" s="493"/>
      <c r="C6" s="494" t="s">
        <v>158</v>
      </c>
      <c r="D6" s="495">
        <v>1</v>
      </c>
      <c r="E6" s="497" t="s">
        <v>83</v>
      </c>
      <c r="F6" s="247"/>
      <c r="G6" s="247"/>
      <c r="H6" s="247"/>
      <c r="I6" s="247"/>
      <c r="J6" s="247"/>
      <c r="K6" s="247"/>
      <c r="L6" s="247"/>
      <c r="M6" s="247"/>
      <c r="N6" s="247"/>
      <c r="O6" s="247"/>
      <c r="P6" s="247"/>
      <c r="Q6" s="488"/>
      <c r="R6" s="488"/>
      <c r="S6" s="488"/>
      <c r="T6" s="488"/>
      <c r="U6" s="488"/>
      <c r="V6" s="488"/>
      <c r="W6" s="488"/>
      <c r="X6" s="488"/>
      <c r="Y6" s="488"/>
      <c r="Z6" s="488"/>
      <c r="AA6" s="488"/>
      <c r="AB6" s="488"/>
      <c r="AC6" s="488"/>
      <c r="AD6" s="488"/>
      <c r="AE6" s="488"/>
      <c r="AF6" s="488"/>
      <c r="AG6" s="488"/>
      <c r="AH6" s="488"/>
      <c r="AI6" s="488"/>
      <c r="AJ6" s="488"/>
      <c r="AK6" s="488"/>
      <c r="AL6" s="488"/>
      <c r="AM6" s="488"/>
      <c r="AN6" s="488"/>
      <c r="AO6" s="488"/>
      <c r="AP6" s="488"/>
      <c r="AQ6" s="488"/>
      <c r="AR6" s="488"/>
      <c r="AS6" s="488"/>
      <c r="AT6" s="488"/>
      <c r="AU6" s="488"/>
      <c r="AV6" s="488"/>
      <c r="AW6" s="488"/>
      <c r="AX6" s="488"/>
      <c r="AY6" s="488"/>
      <c r="AZ6" s="488"/>
      <c r="BA6" s="488"/>
      <c r="BB6" s="488"/>
      <c r="BC6" s="488"/>
      <c r="BD6" s="488"/>
      <c r="BE6" s="488"/>
      <c r="BF6" s="488"/>
      <c r="BG6" s="488"/>
      <c r="BH6" s="488"/>
      <c r="BI6" s="488"/>
      <c r="BJ6" s="488"/>
      <c r="BK6" s="488"/>
      <c r="BL6" s="488"/>
      <c r="BM6" s="488"/>
      <c r="BN6" s="488"/>
      <c r="BO6" s="488"/>
      <c r="BP6" s="488"/>
      <c r="BQ6" s="488"/>
      <c r="BR6" s="488"/>
      <c r="BS6" s="488"/>
      <c r="BT6" s="488"/>
      <c r="BU6" s="488"/>
      <c r="BV6" s="488"/>
      <c r="BW6" s="488"/>
      <c r="BX6" s="488"/>
      <c r="BY6" s="488"/>
      <c r="BZ6" s="488"/>
      <c r="CA6" s="488"/>
      <c r="CB6" s="488"/>
      <c r="CC6" s="488"/>
      <c r="CD6" s="488"/>
      <c r="CE6" s="488"/>
      <c r="CF6" s="488"/>
      <c r="CG6" s="488"/>
      <c r="CH6" s="488"/>
      <c r="CI6" s="488"/>
      <c r="CJ6" s="488"/>
      <c r="CK6" s="488"/>
      <c r="CL6" s="488"/>
      <c r="CM6" s="488"/>
      <c r="CN6" s="488"/>
      <c r="CO6" s="488"/>
      <c r="CP6" s="488"/>
      <c r="CQ6" s="488"/>
    </row>
    <row r="7" spans="1:103" s="492" customFormat="1" ht="16" x14ac:dyDescent="0.2">
      <c r="A7" s="488"/>
      <c r="B7" s="498"/>
      <c r="C7" s="499" t="s">
        <v>159</v>
      </c>
      <c r="D7" s="500">
        <v>3</v>
      </c>
      <c r="E7" s="501" t="s">
        <v>160</v>
      </c>
      <c r="F7" s="247"/>
      <c r="G7" s="247"/>
      <c r="H7" s="247"/>
      <c r="I7" s="247"/>
      <c r="J7" s="247"/>
      <c r="K7" s="247"/>
      <c r="L7" s="247"/>
      <c r="M7" s="247"/>
      <c r="N7" s="247"/>
      <c r="O7" s="247"/>
      <c r="P7" s="247"/>
      <c r="Q7" s="488"/>
      <c r="R7" s="488"/>
      <c r="S7" s="488"/>
      <c r="T7" s="488"/>
      <c r="U7" s="488"/>
      <c r="V7" s="488"/>
      <c r="W7" s="488"/>
      <c r="X7" s="488"/>
      <c r="Y7" s="488"/>
      <c r="Z7" s="488"/>
      <c r="AA7" s="488"/>
      <c r="AB7" s="488"/>
      <c r="AC7" s="488"/>
      <c r="AD7" s="488"/>
      <c r="AE7" s="488"/>
      <c r="AF7" s="488"/>
      <c r="AG7" s="488"/>
      <c r="AH7" s="488"/>
      <c r="AI7" s="488"/>
      <c r="AJ7" s="488"/>
      <c r="AK7" s="488"/>
      <c r="AL7" s="488"/>
      <c r="AM7" s="488"/>
      <c r="AN7" s="488"/>
      <c r="AO7" s="488"/>
      <c r="AP7" s="488"/>
      <c r="AQ7" s="488"/>
      <c r="AR7" s="488"/>
      <c r="AS7" s="488"/>
      <c r="AT7" s="488"/>
      <c r="AU7" s="488"/>
      <c r="AV7" s="488"/>
      <c r="AW7" s="488"/>
      <c r="AX7" s="488"/>
      <c r="AY7" s="488"/>
      <c r="AZ7" s="488"/>
      <c r="BA7" s="488"/>
      <c r="BB7" s="488"/>
      <c r="BC7" s="488"/>
      <c r="BD7" s="488"/>
      <c r="BE7" s="488"/>
      <c r="BF7" s="488"/>
      <c r="BG7" s="488"/>
      <c r="BH7" s="488"/>
      <c r="BI7" s="488"/>
      <c r="BJ7" s="488"/>
      <c r="BK7" s="488"/>
      <c r="BL7" s="488"/>
      <c r="BM7" s="488"/>
      <c r="BN7" s="488"/>
      <c r="BO7" s="488"/>
      <c r="BP7" s="488"/>
      <c r="BQ7" s="488"/>
      <c r="BR7" s="488"/>
      <c r="BS7" s="488"/>
      <c r="BT7" s="488"/>
      <c r="BU7" s="488"/>
      <c r="BV7" s="488"/>
      <c r="BW7" s="488"/>
      <c r="BX7" s="488"/>
      <c r="BY7" s="488"/>
      <c r="BZ7" s="488"/>
      <c r="CA7" s="488"/>
      <c r="CB7" s="488"/>
      <c r="CC7" s="488"/>
      <c r="CD7" s="488"/>
      <c r="CE7" s="488"/>
      <c r="CF7" s="488"/>
      <c r="CG7" s="488"/>
      <c r="CH7" s="488"/>
      <c r="CI7" s="488"/>
      <c r="CJ7" s="488"/>
      <c r="CK7" s="488"/>
      <c r="CL7" s="488"/>
      <c r="CM7" s="488"/>
      <c r="CN7" s="488"/>
      <c r="CO7" s="488"/>
      <c r="CP7" s="488"/>
      <c r="CQ7" s="488"/>
    </row>
    <row r="8" spans="1:103" s="488" customFormat="1" ht="11.75" customHeight="1" x14ac:dyDescent="0.2">
      <c r="B8" s="502"/>
      <c r="D8" s="495"/>
      <c r="F8" s="247"/>
      <c r="G8" s="247"/>
      <c r="H8" s="247"/>
      <c r="I8" s="247"/>
      <c r="J8" s="247"/>
      <c r="K8" s="247"/>
      <c r="L8" s="247"/>
      <c r="M8" s="247"/>
      <c r="N8" s="247"/>
      <c r="O8" s="247"/>
      <c r="P8" s="247"/>
    </row>
    <row r="9" spans="1:103" ht="14.25" customHeight="1" x14ac:dyDescent="0.2">
      <c r="A9" s="247"/>
      <c r="B9" s="489"/>
      <c r="C9" s="490" t="s">
        <v>150</v>
      </c>
      <c r="D9" s="503" t="s">
        <v>161</v>
      </c>
      <c r="E9" s="491"/>
      <c r="F9" s="247"/>
      <c r="G9" s="247"/>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7"/>
      <c r="AI9" s="247"/>
      <c r="AJ9" s="247"/>
      <c r="AK9" s="247"/>
      <c r="AL9" s="247"/>
      <c r="AM9" s="247"/>
      <c r="AN9" s="247"/>
      <c r="AO9" s="247"/>
      <c r="AP9" s="247"/>
      <c r="AQ9" s="247"/>
      <c r="AR9" s="247"/>
      <c r="AS9" s="247"/>
      <c r="AT9" s="247"/>
      <c r="AU9" s="247"/>
      <c r="AV9" s="247"/>
      <c r="AW9" s="247"/>
      <c r="AX9" s="247"/>
      <c r="AY9" s="247"/>
      <c r="AZ9" s="247"/>
      <c r="BA9" s="247"/>
      <c r="BB9" s="247"/>
      <c r="BC9" s="247"/>
      <c r="BD9" s="247"/>
      <c r="BE9" s="247"/>
      <c r="BF9" s="247"/>
      <c r="BG9" s="247"/>
      <c r="BH9" s="247"/>
      <c r="BI9" s="247"/>
      <c r="BJ9" s="247"/>
      <c r="BK9" s="247"/>
      <c r="BL9" s="247"/>
      <c r="BM9" s="247"/>
      <c r="BN9" s="247"/>
      <c r="BO9" s="247"/>
      <c r="BP9" s="247"/>
      <c r="BQ9" s="247"/>
      <c r="BR9" s="247"/>
      <c r="BS9" s="247"/>
      <c r="BT9" s="247"/>
      <c r="BU9" s="247"/>
      <c r="BV9" s="247"/>
      <c r="BW9" s="247"/>
      <c r="BX9" s="247"/>
      <c r="BY9" s="247"/>
      <c r="BZ9" s="247"/>
      <c r="CA9" s="247"/>
      <c r="CB9" s="247"/>
      <c r="CC9" s="247"/>
      <c r="CD9" s="247"/>
      <c r="CE9" s="247"/>
      <c r="CF9" s="247"/>
      <c r="CG9" s="247"/>
      <c r="CH9" s="247"/>
      <c r="CI9" s="247"/>
      <c r="CJ9" s="247"/>
      <c r="CK9" s="247"/>
      <c r="CL9" s="247"/>
      <c r="CM9" s="247"/>
      <c r="CN9" s="247"/>
      <c r="CO9" s="247"/>
      <c r="CP9" s="247"/>
      <c r="CQ9" s="247"/>
      <c r="CR9" s="247"/>
      <c r="CS9" s="247"/>
      <c r="CT9" s="247"/>
      <c r="CU9" s="247"/>
      <c r="CV9" s="247"/>
      <c r="CW9" s="247"/>
      <c r="CX9" s="247"/>
      <c r="CY9" s="247"/>
    </row>
    <row r="10" spans="1:103" ht="16" x14ac:dyDescent="0.2">
      <c r="A10" s="247"/>
      <c r="B10" s="493"/>
      <c r="C10" s="494" t="s">
        <v>152</v>
      </c>
      <c r="D10" s="495" t="s">
        <v>162</v>
      </c>
      <c r="E10" s="496"/>
      <c r="F10" s="247"/>
      <c r="G10" s="247"/>
      <c r="H10" s="247"/>
      <c r="I10" s="247"/>
      <c r="J10" s="247"/>
      <c r="K10" s="247"/>
      <c r="L10" s="247"/>
      <c r="M10" s="247"/>
      <c r="N10" s="247"/>
      <c r="O10" s="247"/>
      <c r="P10" s="247"/>
      <c r="Q10" s="247"/>
      <c r="R10" s="247"/>
      <c r="S10" s="247"/>
      <c r="T10" s="247"/>
      <c r="U10" s="247"/>
      <c r="V10" s="247"/>
      <c r="W10" s="247"/>
      <c r="X10" s="247"/>
      <c r="Y10" s="247"/>
      <c r="Z10" s="247"/>
      <c r="AA10" s="247"/>
      <c r="AB10" s="247"/>
      <c r="AC10" s="247"/>
      <c r="AD10" s="247"/>
      <c r="AE10" s="247"/>
      <c r="AF10" s="247"/>
      <c r="AG10" s="247"/>
      <c r="AH10" s="247"/>
      <c r="AI10" s="247"/>
      <c r="AJ10" s="247"/>
      <c r="AK10" s="247"/>
      <c r="AL10" s="247"/>
      <c r="AM10" s="247"/>
      <c r="AN10" s="247"/>
      <c r="AO10" s="247"/>
      <c r="AP10" s="247"/>
      <c r="AQ10" s="247"/>
      <c r="AR10" s="247"/>
      <c r="AS10" s="247"/>
      <c r="AT10" s="247"/>
      <c r="AU10" s="247"/>
      <c r="AV10" s="247"/>
      <c r="AW10" s="247"/>
      <c r="AX10" s="247"/>
      <c r="AY10" s="247"/>
      <c r="AZ10" s="247"/>
      <c r="BA10" s="247"/>
      <c r="BB10" s="247"/>
      <c r="BC10" s="247"/>
      <c r="BD10" s="247"/>
      <c r="BE10" s="247"/>
      <c r="BF10" s="247"/>
      <c r="BG10" s="247"/>
      <c r="BH10" s="247"/>
      <c r="BI10" s="247"/>
      <c r="BJ10" s="247"/>
      <c r="BK10" s="247"/>
      <c r="BL10" s="247"/>
      <c r="BM10" s="247"/>
      <c r="BN10" s="247"/>
      <c r="BO10" s="247"/>
      <c r="BP10" s="247"/>
      <c r="BQ10" s="247"/>
      <c r="BR10" s="247"/>
      <c r="BS10" s="247"/>
      <c r="BT10" s="247"/>
      <c r="BU10" s="247"/>
      <c r="BV10" s="247"/>
      <c r="BW10" s="247"/>
      <c r="BX10" s="247"/>
      <c r="BY10" s="247"/>
      <c r="BZ10" s="247"/>
      <c r="CA10" s="247"/>
      <c r="CB10" s="247"/>
      <c r="CC10" s="247"/>
      <c r="CD10" s="247"/>
      <c r="CE10" s="247"/>
      <c r="CF10" s="247"/>
      <c r="CG10" s="247"/>
      <c r="CH10" s="247"/>
      <c r="CI10" s="247"/>
      <c r="CJ10" s="247"/>
      <c r="CK10" s="247"/>
      <c r="CL10" s="247"/>
      <c r="CM10" s="247"/>
      <c r="CN10" s="247"/>
      <c r="CO10" s="247"/>
      <c r="CP10" s="247"/>
      <c r="CQ10" s="247"/>
      <c r="CR10" s="247"/>
      <c r="CS10" s="247"/>
      <c r="CT10" s="247"/>
      <c r="CU10" s="247"/>
      <c r="CV10" s="247"/>
      <c r="CW10" s="247"/>
      <c r="CX10" s="247"/>
      <c r="CY10" s="247"/>
    </row>
    <row r="11" spans="1:103" ht="16" x14ac:dyDescent="0.2">
      <c r="A11" s="247"/>
      <c r="B11" s="493"/>
      <c r="C11" s="494" t="s">
        <v>154</v>
      </c>
      <c r="D11" s="495" t="s">
        <v>163</v>
      </c>
      <c r="E11" s="496"/>
      <c r="F11" s="247"/>
      <c r="G11" s="247"/>
      <c r="H11" s="247"/>
      <c r="I11" s="247"/>
      <c r="J11" s="247"/>
      <c r="K11" s="247"/>
      <c r="L11" s="247"/>
      <c r="M11" s="247"/>
      <c r="N11" s="247"/>
      <c r="O11" s="247"/>
      <c r="P11" s="247"/>
      <c r="Q11" s="247"/>
      <c r="R11" s="247"/>
      <c r="S11" s="247"/>
      <c r="T11" s="247"/>
      <c r="U11" s="247"/>
      <c r="V11" s="247"/>
      <c r="W11" s="247"/>
      <c r="X11" s="247"/>
      <c r="Y11" s="247"/>
      <c r="Z11" s="247"/>
      <c r="AA11" s="247"/>
      <c r="AB11" s="247"/>
      <c r="AC11" s="247"/>
      <c r="AD11" s="247"/>
      <c r="AE11" s="247"/>
      <c r="AF11" s="247"/>
      <c r="AG11" s="247"/>
      <c r="AH11" s="247"/>
      <c r="AI11" s="247"/>
      <c r="AJ11" s="247"/>
      <c r="AK11" s="247"/>
      <c r="AL11" s="247"/>
      <c r="AM11" s="247"/>
      <c r="AN11" s="247"/>
      <c r="AO11" s="247"/>
      <c r="AP11" s="247"/>
      <c r="AQ11" s="247"/>
      <c r="AR11" s="247"/>
      <c r="AS11" s="247"/>
      <c r="AT11" s="247"/>
      <c r="AU11" s="247"/>
      <c r="AV11" s="247"/>
      <c r="AW11" s="247"/>
      <c r="AX11" s="247"/>
      <c r="AY11" s="247"/>
      <c r="AZ11" s="247"/>
      <c r="BA11" s="247"/>
      <c r="BB11" s="247"/>
      <c r="BC11" s="247"/>
      <c r="BD11" s="247"/>
      <c r="BE11" s="247"/>
      <c r="BF11" s="247"/>
      <c r="BG11" s="247"/>
      <c r="BH11" s="247"/>
      <c r="BI11" s="247"/>
      <c r="BJ11" s="247"/>
      <c r="BK11" s="247"/>
      <c r="BL11" s="247"/>
      <c r="BM11" s="247"/>
      <c r="BN11" s="247"/>
      <c r="BO11" s="247"/>
      <c r="BP11" s="247"/>
      <c r="BQ11" s="247"/>
      <c r="BR11" s="247"/>
      <c r="BS11" s="247"/>
      <c r="BT11" s="247"/>
      <c r="BU11" s="247"/>
      <c r="BV11" s="247"/>
      <c r="BW11" s="247"/>
      <c r="BX11" s="247"/>
      <c r="BY11" s="247"/>
      <c r="BZ11" s="247"/>
      <c r="CA11" s="247"/>
      <c r="CB11" s="247"/>
      <c r="CC11" s="247"/>
      <c r="CD11" s="247"/>
      <c r="CE11" s="247"/>
      <c r="CF11" s="247"/>
      <c r="CG11" s="247"/>
      <c r="CH11" s="247"/>
      <c r="CI11" s="247"/>
      <c r="CJ11" s="247"/>
      <c r="CK11" s="247"/>
      <c r="CL11" s="247"/>
      <c r="CM11" s="247"/>
      <c r="CN11" s="247"/>
      <c r="CO11" s="247"/>
      <c r="CP11" s="247"/>
      <c r="CQ11" s="247"/>
      <c r="CR11" s="247"/>
      <c r="CS11" s="247"/>
      <c r="CT11" s="247"/>
      <c r="CU11" s="247"/>
      <c r="CV11" s="247"/>
      <c r="CW11" s="247"/>
      <c r="CX11" s="247"/>
      <c r="CY11" s="247"/>
    </row>
    <row r="12" spans="1:103" ht="16" x14ac:dyDescent="0.2">
      <c r="A12" s="247"/>
      <c r="B12" s="493"/>
      <c r="C12" s="494" t="s">
        <v>156</v>
      </c>
      <c r="D12" s="495" t="s">
        <v>164</v>
      </c>
      <c r="E12" s="496"/>
      <c r="F12" s="247"/>
      <c r="G12" s="247"/>
      <c r="H12" s="247"/>
      <c r="I12" s="247"/>
      <c r="J12" s="247"/>
      <c r="K12" s="247"/>
      <c r="L12" s="247"/>
      <c r="M12" s="247"/>
      <c r="N12" s="247"/>
      <c r="O12" s="247"/>
      <c r="P12" s="247"/>
      <c r="Q12" s="247"/>
      <c r="R12" s="247"/>
      <c r="S12" s="247"/>
      <c r="T12" s="247"/>
      <c r="U12" s="247"/>
      <c r="V12" s="247"/>
      <c r="W12" s="247"/>
      <c r="X12" s="247"/>
      <c r="Y12" s="247"/>
      <c r="Z12" s="247"/>
      <c r="AA12" s="247"/>
      <c r="AB12" s="247"/>
      <c r="AC12" s="247"/>
      <c r="AD12" s="247"/>
      <c r="AE12" s="247"/>
      <c r="AF12" s="247"/>
      <c r="AG12" s="247"/>
      <c r="AH12" s="247"/>
      <c r="AI12" s="247"/>
      <c r="AJ12" s="247"/>
      <c r="AK12" s="247"/>
      <c r="AL12" s="247"/>
      <c r="AM12" s="247"/>
      <c r="AN12" s="247"/>
      <c r="AO12" s="247"/>
      <c r="AP12" s="247"/>
      <c r="AQ12" s="247"/>
      <c r="AR12" s="247"/>
      <c r="AS12" s="247"/>
      <c r="AT12" s="247"/>
      <c r="AU12" s="247"/>
      <c r="AV12" s="247"/>
      <c r="AW12" s="247"/>
      <c r="AX12" s="247"/>
      <c r="AY12" s="247"/>
      <c r="AZ12" s="247"/>
      <c r="BA12" s="247"/>
      <c r="BB12" s="247"/>
      <c r="BC12" s="247"/>
      <c r="BD12" s="247"/>
      <c r="BE12" s="247"/>
      <c r="BF12" s="247"/>
      <c r="BG12" s="247"/>
      <c r="BH12" s="247"/>
      <c r="BI12" s="247"/>
      <c r="BJ12" s="247"/>
      <c r="BK12" s="247"/>
      <c r="BL12" s="247"/>
      <c r="BM12" s="247"/>
      <c r="BN12" s="247"/>
      <c r="BO12" s="247"/>
      <c r="BP12" s="247"/>
      <c r="BQ12" s="247"/>
      <c r="BR12" s="247"/>
      <c r="BS12" s="247"/>
      <c r="BT12" s="247"/>
      <c r="BU12" s="247"/>
      <c r="BV12" s="247"/>
      <c r="BW12" s="247"/>
      <c r="BX12" s="247"/>
      <c r="BY12" s="247"/>
      <c r="BZ12" s="247"/>
      <c r="CA12" s="247"/>
      <c r="CB12" s="247"/>
      <c r="CC12" s="247"/>
      <c r="CD12" s="247"/>
      <c r="CE12" s="247"/>
      <c r="CF12" s="247"/>
      <c r="CG12" s="247"/>
      <c r="CH12" s="247"/>
      <c r="CI12" s="247"/>
      <c r="CJ12" s="247"/>
      <c r="CK12" s="247"/>
      <c r="CL12" s="247"/>
      <c r="CM12" s="247"/>
      <c r="CN12" s="247"/>
      <c r="CO12" s="247"/>
      <c r="CP12" s="247"/>
      <c r="CQ12" s="247"/>
      <c r="CR12" s="247"/>
      <c r="CS12" s="247"/>
      <c r="CT12" s="247"/>
      <c r="CU12" s="247"/>
      <c r="CV12" s="247"/>
      <c r="CW12" s="247"/>
      <c r="CX12" s="247"/>
      <c r="CY12" s="247"/>
    </row>
    <row r="13" spans="1:103" ht="16" x14ac:dyDescent="0.2">
      <c r="A13" s="247"/>
      <c r="B13" s="493"/>
      <c r="C13" s="494" t="s">
        <v>158</v>
      </c>
      <c r="D13" s="495">
        <v>4</v>
      </c>
      <c r="E13" s="497" t="s">
        <v>83</v>
      </c>
      <c r="F13" s="247"/>
      <c r="G13" s="247"/>
      <c r="H13" s="247"/>
      <c r="I13" s="247"/>
      <c r="J13" s="247"/>
      <c r="K13" s="247"/>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7"/>
      <c r="AL13" s="247"/>
      <c r="AM13" s="247"/>
      <c r="AN13" s="247"/>
      <c r="AO13" s="247"/>
      <c r="AP13" s="247"/>
      <c r="AQ13" s="247"/>
      <c r="AR13" s="247"/>
      <c r="AS13" s="247"/>
      <c r="AT13" s="247"/>
      <c r="AU13" s="247"/>
      <c r="AV13" s="247"/>
      <c r="AW13" s="247"/>
      <c r="AX13" s="247"/>
      <c r="AY13" s="247"/>
      <c r="AZ13" s="247"/>
      <c r="BA13" s="247"/>
      <c r="BB13" s="247"/>
      <c r="BC13" s="247"/>
      <c r="BD13" s="247"/>
      <c r="BE13" s="247"/>
      <c r="BF13" s="247"/>
      <c r="BG13" s="247"/>
      <c r="BH13" s="247"/>
      <c r="BI13" s="247"/>
      <c r="BJ13" s="247"/>
      <c r="BK13" s="247"/>
      <c r="BL13" s="247"/>
      <c r="BM13" s="247"/>
      <c r="BN13" s="247"/>
      <c r="BO13" s="247"/>
      <c r="BP13" s="247"/>
      <c r="BQ13" s="247"/>
      <c r="BR13" s="247"/>
      <c r="BS13" s="247"/>
      <c r="BT13" s="247"/>
      <c r="BU13" s="247"/>
      <c r="BV13" s="247"/>
      <c r="BW13" s="247"/>
      <c r="BX13" s="247"/>
      <c r="BY13" s="247"/>
      <c r="BZ13" s="247"/>
      <c r="CA13" s="247"/>
      <c r="CB13" s="247"/>
      <c r="CC13" s="247"/>
      <c r="CD13" s="247"/>
      <c r="CE13" s="247"/>
      <c r="CF13" s="247"/>
      <c r="CG13" s="247"/>
      <c r="CH13" s="247"/>
      <c r="CI13" s="247"/>
      <c r="CJ13" s="247"/>
      <c r="CK13" s="247"/>
      <c r="CL13" s="247"/>
      <c r="CM13" s="247"/>
      <c r="CN13" s="247"/>
      <c r="CO13" s="247"/>
      <c r="CP13" s="247"/>
      <c r="CQ13" s="247"/>
      <c r="CR13" s="247"/>
      <c r="CS13" s="247"/>
      <c r="CT13" s="247"/>
      <c r="CU13" s="247"/>
      <c r="CV13" s="247"/>
      <c r="CW13" s="247"/>
      <c r="CX13" s="247"/>
      <c r="CY13" s="247"/>
    </row>
    <row r="14" spans="1:103" ht="16" x14ac:dyDescent="0.2">
      <c r="A14" s="247"/>
      <c r="B14" s="498"/>
      <c r="C14" s="499" t="s">
        <v>159</v>
      </c>
      <c r="D14" s="500">
        <v>10</v>
      </c>
      <c r="E14" s="501" t="s">
        <v>160</v>
      </c>
      <c r="F14" s="247"/>
      <c r="G14" s="247"/>
      <c r="H14" s="247"/>
      <c r="I14" s="247"/>
      <c r="J14" s="247"/>
      <c r="K14" s="247"/>
      <c r="L14" s="247"/>
      <c r="M14" s="247"/>
      <c r="N14" s="247"/>
      <c r="O14" s="247"/>
      <c r="P14" s="247"/>
      <c r="Q14" s="247"/>
      <c r="R14" s="247"/>
      <c r="S14" s="247"/>
      <c r="T14" s="247"/>
      <c r="U14" s="247"/>
      <c r="V14" s="247"/>
      <c r="W14" s="247"/>
      <c r="X14" s="247"/>
      <c r="Y14" s="247"/>
      <c r="Z14" s="247"/>
      <c r="AA14" s="247"/>
      <c r="AB14" s="247"/>
      <c r="AC14" s="247"/>
      <c r="AD14" s="247"/>
      <c r="AE14" s="247"/>
      <c r="AF14" s="247"/>
      <c r="AG14" s="247"/>
      <c r="AH14" s="247"/>
      <c r="AI14" s="247"/>
      <c r="AJ14" s="247"/>
      <c r="AK14" s="247"/>
      <c r="AL14" s="247"/>
      <c r="AM14" s="247"/>
      <c r="AN14" s="247"/>
      <c r="AO14" s="247"/>
      <c r="AP14" s="247"/>
      <c r="AQ14" s="247"/>
      <c r="AR14" s="247"/>
      <c r="AS14" s="247"/>
      <c r="AT14" s="247"/>
      <c r="AU14" s="247"/>
      <c r="AV14" s="247"/>
      <c r="AW14" s="247"/>
      <c r="AX14" s="247"/>
      <c r="AY14" s="247"/>
      <c r="AZ14" s="247"/>
      <c r="BA14" s="247"/>
      <c r="BB14" s="247"/>
      <c r="BC14" s="247"/>
      <c r="BD14" s="247"/>
      <c r="BE14" s="247"/>
      <c r="BF14" s="247"/>
      <c r="BG14" s="247"/>
      <c r="BH14" s="247"/>
      <c r="BI14" s="247"/>
      <c r="BJ14" s="247"/>
      <c r="BK14" s="247"/>
      <c r="BL14" s="247"/>
      <c r="BM14" s="247"/>
      <c r="BN14" s="247"/>
      <c r="BO14" s="247"/>
      <c r="BP14" s="247"/>
      <c r="BQ14" s="247"/>
      <c r="BR14" s="247"/>
      <c r="BS14" s="247"/>
      <c r="BT14" s="247"/>
      <c r="BU14" s="247"/>
      <c r="BV14" s="247"/>
      <c r="BW14" s="247"/>
      <c r="BX14" s="247"/>
      <c r="BY14" s="247"/>
      <c r="BZ14" s="247"/>
      <c r="CA14" s="247"/>
      <c r="CB14" s="247"/>
      <c r="CC14" s="247"/>
      <c r="CD14" s="247"/>
      <c r="CE14" s="247"/>
      <c r="CF14" s="247"/>
      <c r="CG14" s="247"/>
      <c r="CH14" s="247"/>
      <c r="CI14" s="247"/>
      <c r="CJ14" s="247"/>
      <c r="CK14" s="247"/>
      <c r="CL14" s="247"/>
      <c r="CM14" s="247"/>
      <c r="CN14" s="247"/>
      <c r="CO14" s="247"/>
      <c r="CP14" s="247"/>
      <c r="CQ14" s="247"/>
      <c r="CR14" s="247"/>
      <c r="CS14" s="247"/>
      <c r="CT14" s="247"/>
      <c r="CU14" s="247"/>
      <c r="CV14" s="247"/>
      <c r="CW14" s="247"/>
      <c r="CX14" s="247"/>
      <c r="CY14" s="247"/>
    </row>
    <row r="15" spans="1:103" x14ac:dyDescent="0.15">
      <c r="A15" s="247"/>
      <c r="B15" s="247"/>
      <c r="C15" s="247"/>
      <c r="D15" s="661"/>
      <c r="E15" s="247"/>
      <c r="F15" s="247"/>
      <c r="G15" s="247"/>
      <c r="H15" s="247"/>
      <c r="I15" s="247"/>
      <c r="J15" s="247"/>
      <c r="K15" s="247"/>
      <c r="L15" s="247"/>
      <c r="M15" s="247"/>
      <c r="N15" s="247"/>
      <c r="O15" s="247"/>
      <c r="P15" s="247"/>
      <c r="Q15" s="247"/>
      <c r="R15" s="247"/>
      <c r="S15" s="247"/>
      <c r="T15" s="247"/>
      <c r="U15" s="247"/>
      <c r="V15" s="247"/>
      <c r="W15" s="247"/>
      <c r="X15" s="247"/>
      <c r="Y15" s="247"/>
      <c r="Z15" s="247"/>
      <c r="AA15" s="247"/>
      <c r="AB15" s="247"/>
      <c r="AC15" s="247"/>
      <c r="AD15" s="247"/>
      <c r="AE15" s="247"/>
      <c r="AF15" s="247"/>
      <c r="AG15" s="247"/>
      <c r="AH15" s="247"/>
      <c r="AI15" s="247"/>
      <c r="AJ15" s="247"/>
      <c r="AK15" s="247"/>
      <c r="AL15" s="247"/>
      <c r="AM15" s="247"/>
      <c r="AN15" s="247"/>
      <c r="AO15" s="247"/>
      <c r="AP15" s="247"/>
      <c r="AQ15" s="247"/>
      <c r="AR15" s="247"/>
      <c r="AS15" s="247"/>
      <c r="AT15" s="247"/>
      <c r="AU15" s="247"/>
      <c r="AV15" s="247"/>
      <c r="AW15" s="247"/>
      <c r="AX15" s="247"/>
      <c r="AY15" s="247"/>
      <c r="AZ15" s="247"/>
      <c r="BA15" s="247"/>
      <c r="BB15" s="247"/>
      <c r="BC15" s="247"/>
      <c r="BD15" s="247"/>
      <c r="BE15" s="247"/>
      <c r="BF15" s="247"/>
      <c r="BG15" s="247"/>
      <c r="BH15" s="247"/>
      <c r="BI15" s="247"/>
      <c r="BJ15" s="247"/>
      <c r="BK15" s="247"/>
      <c r="BL15" s="247"/>
      <c r="BM15" s="247"/>
      <c r="BN15" s="247"/>
      <c r="BO15" s="247"/>
      <c r="BP15" s="247"/>
      <c r="BQ15" s="247"/>
      <c r="BR15" s="247"/>
      <c r="BS15" s="247"/>
      <c r="BT15" s="247"/>
      <c r="BU15" s="247"/>
      <c r="BV15" s="247"/>
      <c r="BW15" s="247"/>
      <c r="BX15" s="247"/>
      <c r="BY15" s="247"/>
      <c r="BZ15" s="247"/>
      <c r="CA15" s="247"/>
      <c r="CB15" s="247"/>
      <c r="CC15" s="247"/>
      <c r="CD15" s="247"/>
      <c r="CE15" s="247"/>
      <c r="CF15" s="247"/>
      <c r="CG15" s="247"/>
      <c r="CH15" s="247"/>
      <c r="CI15" s="247"/>
      <c r="CJ15" s="247"/>
      <c r="CK15" s="247"/>
      <c r="CL15" s="247"/>
      <c r="CM15" s="247"/>
      <c r="CN15" s="247"/>
      <c r="CO15" s="247"/>
      <c r="CP15" s="247"/>
      <c r="CQ15" s="247"/>
      <c r="CR15" s="247"/>
      <c r="CS15" s="247"/>
      <c r="CT15" s="247"/>
      <c r="CU15" s="247"/>
      <c r="CV15" s="247"/>
      <c r="CW15" s="247"/>
      <c r="CX15" s="247"/>
      <c r="CY15" s="247"/>
    </row>
    <row r="16" spans="1:103" ht="16" x14ac:dyDescent="0.2">
      <c r="A16" s="247"/>
      <c r="B16" s="489"/>
      <c r="C16" s="490" t="s">
        <v>150</v>
      </c>
      <c r="D16" s="503" t="s">
        <v>165</v>
      </c>
      <c r="E16" s="491"/>
      <c r="F16" s="247"/>
      <c r="G16" s="247"/>
      <c r="H16" s="247"/>
      <c r="I16" s="247"/>
      <c r="J16" s="247"/>
      <c r="K16" s="247"/>
      <c r="L16" s="247"/>
      <c r="M16" s="247"/>
      <c r="N16" s="247"/>
      <c r="O16" s="247"/>
      <c r="P16" s="247"/>
      <c r="Q16" s="247"/>
      <c r="R16" s="247"/>
      <c r="S16" s="247"/>
      <c r="T16" s="247"/>
      <c r="U16" s="247"/>
      <c r="V16" s="247"/>
      <c r="W16" s="247"/>
      <c r="X16" s="247"/>
      <c r="Y16" s="247"/>
      <c r="Z16" s="247"/>
      <c r="AA16" s="247"/>
      <c r="AB16" s="247"/>
      <c r="AC16" s="247"/>
      <c r="AD16" s="247"/>
      <c r="AE16" s="247"/>
      <c r="AF16" s="247"/>
      <c r="AG16" s="247"/>
      <c r="AH16" s="247"/>
      <c r="AI16" s="247"/>
      <c r="AJ16" s="247"/>
      <c r="AK16" s="247"/>
      <c r="AL16" s="247"/>
      <c r="AM16" s="247"/>
      <c r="AN16" s="247"/>
      <c r="AO16" s="247"/>
      <c r="AP16" s="247"/>
      <c r="AQ16" s="247"/>
      <c r="AR16" s="247"/>
      <c r="AS16" s="247"/>
      <c r="AT16" s="247"/>
      <c r="AU16" s="247"/>
      <c r="AV16" s="247"/>
      <c r="AW16" s="247"/>
      <c r="AX16" s="247"/>
      <c r="AY16" s="247"/>
      <c r="AZ16" s="247"/>
      <c r="BA16" s="247"/>
      <c r="BB16" s="247"/>
      <c r="BC16" s="247"/>
      <c r="BD16" s="247"/>
      <c r="BE16" s="247"/>
      <c r="BF16" s="247"/>
      <c r="BG16" s="247"/>
      <c r="BH16" s="247"/>
      <c r="BI16" s="247"/>
      <c r="BJ16" s="247"/>
      <c r="BK16" s="247"/>
      <c r="BL16" s="247"/>
      <c r="BM16" s="247"/>
      <c r="BN16" s="247"/>
      <c r="BO16" s="247"/>
      <c r="BP16" s="247"/>
      <c r="BQ16" s="247"/>
      <c r="BR16" s="247"/>
      <c r="BS16" s="247"/>
      <c r="BT16" s="247"/>
      <c r="BU16" s="247"/>
      <c r="BV16" s="247"/>
      <c r="BW16" s="247"/>
      <c r="BX16" s="247"/>
      <c r="BY16" s="247"/>
      <c r="BZ16" s="247"/>
      <c r="CA16" s="247"/>
      <c r="CB16" s="247"/>
      <c r="CC16" s="247"/>
      <c r="CD16" s="247"/>
      <c r="CE16" s="247"/>
      <c r="CF16" s="247"/>
      <c r="CG16" s="247"/>
      <c r="CH16" s="247"/>
      <c r="CI16" s="247"/>
      <c r="CJ16" s="247"/>
      <c r="CK16" s="247"/>
      <c r="CL16" s="247"/>
      <c r="CM16" s="247"/>
      <c r="CN16" s="247"/>
      <c r="CO16" s="247"/>
      <c r="CP16" s="247"/>
      <c r="CQ16" s="247"/>
      <c r="CR16" s="247"/>
      <c r="CS16" s="247"/>
      <c r="CT16" s="247"/>
      <c r="CU16" s="247"/>
      <c r="CV16" s="247"/>
      <c r="CW16" s="247"/>
      <c r="CX16" s="247"/>
      <c r="CY16" s="247"/>
    </row>
    <row r="17" spans="1:103" ht="16" x14ac:dyDescent="0.2">
      <c r="A17" s="247"/>
      <c r="B17" s="493"/>
      <c r="C17" s="494" t="s">
        <v>152</v>
      </c>
      <c r="D17" s="495" t="s">
        <v>166</v>
      </c>
      <c r="E17" s="496"/>
      <c r="F17" s="247"/>
      <c r="G17" s="247"/>
      <c r="H17" s="247"/>
      <c r="I17" s="247"/>
      <c r="J17" s="247"/>
      <c r="K17" s="247"/>
      <c r="L17" s="247"/>
      <c r="M17" s="247"/>
      <c r="N17" s="247"/>
      <c r="O17" s="247"/>
      <c r="P17" s="247"/>
      <c r="Q17" s="247"/>
      <c r="R17" s="247"/>
      <c r="S17" s="247"/>
      <c r="T17" s="247"/>
      <c r="U17" s="247"/>
      <c r="V17" s="247"/>
      <c r="W17" s="247"/>
      <c r="X17" s="247"/>
      <c r="Y17" s="247"/>
      <c r="Z17" s="247"/>
      <c r="AA17" s="247"/>
      <c r="AB17" s="247"/>
      <c r="AC17" s="247"/>
      <c r="AD17" s="247"/>
      <c r="AE17" s="247"/>
      <c r="AF17" s="247"/>
      <c r="AG17" s="247"/>
      <c r="AH17" s="247"/>
      <c r="AI17" s="247"/>
      <c r="AJ17" s="247"/>
      <c r="AK17" s="247"/>
      <c r="AL17" s="247"/>
      <c r="AM17" s="247"/>
      <c r="AN17" s="247"/>
      <c r="AO17" s="247"/>
      <c r="AP17" s="247"/>
      <c r="AQ17" s="247"/>
      <c r="AR17" s="247"/>
      <c r="AS17" s="247"/>
      <c r="AT17" s="247"/>
      <c r="AU17" s="247"/>
      <c r="AV17" s="247"/>
      <c r="AW17" s="247"/>
      <c r="AX17" s="247"/>
      <c r="AY17" s="247"/>
      <c r="AZ17" s="247"/>
      <c r="BA17" s="247"/>
      <c r="BB17" s="247"/>
      <c r="BC17" s="247"/>
      <c r="BD17" s="247"/>
      <c r="BE17" s="247"/>
      <c r="BF17" s="247"/>
      <c r="BG17" s="247"/>
      <c r="BH17" s="247"/>
      <c r="BI17" s="247"/>
      <c r="BJ17" s="247"/>
      <c r="BK17" s="247"/>
      <c r="BL17" s="247"/>
      <c r="BM17" s="247"/>
      <c r="BN17" s="247"/>
      <c r="BO17" s="247"/>
      <c r="BP17" s="247"/>
      <c r="BQ17" s="247"/>
      <c r="BR17" s="247"/>
      <c r="BS17" s="247"/>
      <c r="BT17" s="247"/>
      <c r="BU17" s="247"/>
      <c r="BV17" s="247"/>
      <c r="BW17" s="247"/>
      <c r="BX17" s="247"/>
      <c r="BY17" s="247"/>
      <c r="BZ17" s="247"/>
      <c r="CA17" s="247"/>
      <c r="CB17" s="247"/>
      <c r="CC17" s="247"/>
      <c r="CD17" s="247"/>
      <c r="CE17" s="247"/>
      <c r="CF17" s="247"/>
      <c r="CG17" s="247"/>
      <c r="CH17" s="247"/>
      <c r="CI17" s="247"/>
      <c r="CJ17" s="247"/>
      <c r="CK17" s="247"/>
      <c r="CL17" s="247"/>
      <c r="CM17" s="247"/>
      <c r="CN17" s="247"/>
      <c r="CO17" s="247"/>
      <c r="CP17" s="247"/>
      <c r="CQ17" s="247"/>
      <c r="CR17" s="247"/>
      <c r="CS17" s="247"/>
      <c r="CT17" s="247"/>
      <c r="CU17" s="247"/>
      <c r="CV17" s="247"/>
      <c r="CW17" s="247"/>
      <c r="CX17" s="247"/>
      <c r="CY17" s="247"/>
    </row>
    <row r="18" spans="1:103" ht="16" x14ac:dyDescent="0.2">
      <c r="A18" s="247"/>
      <c r="B18" s="493"/>
      <c r="C18" s="494" t="s">
        <v>154</v>
      </c>
      <c r="D18" s="495" t="s">
        <v>155</v>
      </c>
      <c r="E18" s="496"/>
      <c r="F18" s="247"/>
      <c r="G18" s="247"/>
      <c r="H18" s="247"/>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7"/>
      <c r="BA18" s="247"/>
      <c r="BB18" s="247"/>
      <c r="BC18" s="247"/>
      <c r="BD18" s="247"/>
      <c r="BE18" s="247"/>
      <c r="BF18" s="247"/>
      <c r="BG18" s="247"/>
      <c r="BH18" s="247"/>
      <c r="BI18" s="247"/>
      <c r="BJ18" s="247"/>
      <c r="BK18" s="247"/>
      <c r="BL18" s="247"/>
      <c r="BM18" s="247"/>
      <c r="BN18" s="247"/>
      <c r="BO18" s="247"/>
      <c r="BP18" s="247"/>
      <c r="BQ18" s="247"/>
      <c r="BR18" s="247"/>
      <c r="BS18" s="247"/>
      <c r="BT18" s="247"/>
      <c r="BU18" s="247"/>
      <c r="BV18" s="247"/>
      <c r="BW18" s="247"/>
      <c r="BX18" s="247"/>
      <c r="BY18" s="247"/>
      <c r="BZ18" s="247"/>
      <c r="CA18" s="247"/>
      <c r="CB18" s="247"/>
      <c r="CC18" s="247"/>
      <c r="CD18" s="247"/>
      <c r="CE18" s="247"/>
      <c r="CF18" s="247"/>
      <c r="CG18" s="247"/>
      <c r="CH18" s="247"/>
      <c r="CI18" s="247"/>
      <c r="CJ18" s="247"/>
      <c r="CK18" s="247"/>
      <c r="CL18" s="247"/>
      <c r="CM18" s="247"/>
      <c r="CN18" s="247"/>
      <c r="CO18" s="247"/>
      <c r="CP18" s="247"/>
      <c r="CQ18" s="247"/>
      <c r="CR18" s="247"/>
      <c r="CS18" s="247"/>
      <c r="CT18" s="247"/>
      <c r="CU18" s="247"/>
      <c r="CV18" s="247"/>
      <c r="CW18" s="247"/>
      <c r="CX18" s="247"/>
      <c r="CY18" s="247"/>
    </row>
    <row r="19" spans="1:103" ht="16" x14ac:dyDescent="0.2">
      <c r="A19" s="247"/>
      <c r="B19" s="493"/>
      <c r="C19" s="494" t="s">
        <v>156</v>
      </c>
      <c r="D19" s="495" t="s">
        <v>167</v>
      </c>
      <c r="E19" s="496"/>
      <c r="F19" s="247"/>
      <c r="G19" s="247"/>
      <c r="H19" s="247"/>
      <c r="I19" s="247"/>
      <c r="J19" s="247"/>
      <c r="K19" s="247"/>
      <c r="L19" s="247"/>
      <c r="M19" s="247"/>
      <c r="N19" s="247"/>
      <c r="O19" s="247"/>
      <c r="P19" s="247"/>
      <c r="Q19" s="247"/>
      <c r="R19" s="247"/>
      <c r="S19" s="247"/>
      <c r="T19" s="247"/>
      <c r="U19" s="247"/>
      <c r="V19" s="247"/>
      <c r="W19" s="247"/>
      <c r="X19" s="247"/>
      <c r="Y19" s="247"/>
      <c r="Z19" s="247"/>
      <c r="AA19" s="247"/>
      <c r="AB19" s="247"/>
      <c r="AC19" s="247"/>
      <c r="AD19" s="247"/>
      <c r="AE19" s="247"/>
      <c r="AF19" s="247"/>
      <c r="AG19" s="247"/>
      <c r="AH19" s="247"/>
      <c r="AI19" s="247"/>
      <c r="AJ19" s="247"/>
      <c r="AK19" s="247"/>
      <c r="AL19" s="247"/>
      <c r="AM19" s="247"/>
      <c r="AN19" s="247"/>
      <c r="AO19" s="247"/>
      <c r="AP19" s="247"/>
      <c r="AQ19" s="247"/>
      <c r="AR19" s="247"/>
      <c r="AS19" s="247"/>
      <c r="AT19" s="247"/>
      <c r="AU19" s="247"/>
      <c r="AV19" s="247"/>
      <c r="AW19" s="247"/>
      <c r="AX19" s="247"/>
      <c r="AY19" s="247"/>
      <c r="AZ19" s="247"/>
      <c r="BA19" s="247"/>
      <c r="BB19" s="247"/>
      <c r="BC19" s="247"/>
      <c r="BD19" s="247"/>
      <c r="BE19" s="247"/>
      <c r="BF19" s="247"/>
      <c r="BG19" s="247"/>
      <c r="BH19" s="247"/>
      <c r="BI19" s="247"/>
      <c r="BJ19" s="247"/>
      <c r="BK19" s="247"/>
      <c r="BL19" s="247"/>
      <c r="BM19" s="247"/>
      <c r="BN19" s="247"/>
      <c r="BO19" s="247"/>
      <c r="BP19" s="247"/>
      <c r="BQ19" s="247"/>
      <c r="BR19" s="247"/>
      <c r="BS19" s="247"/>
      <c r="BT19" s="247"/>
      <c r="BU19" s="247"/>
      <c r="BV19" s="247"/>
      <c r="BW19" s="247"/>
      <c r="BX19" s="247"/>
      <c r="BY19" s="247"/>
      <c r="BZ19" s="247"/>
      <c r="CA19" s="247"/>
      <c r="CB19" s="247"/>
      <c r="CC19" s="247"/>
      <c r="CD19" s="247"/>
      <c r="CE19" s="247"/>
      <c r="CF19" s="247"/>
      <c r="CG19" s="247"/>
      <c r="CH19" s="247"/>
      <c r="CI19" s="247"/>
      <c r="CJ19" s="247"/>
      <c r="CK19" s="247"/>
      <c r="CL19" s="247"/>
      <c r="CM19" s="247"/>
      <c r="CN19" s="247"/>
      <c r="CO19" s="247"/>
      <c r="CP19" s="247"/>
      <c r="CQ19" s="247"/>
      <c r="CR19" s="247"/>
      <c r="CS19" s="247"/>
      <c r="CT19" s="247"/>
      <c r="CU19" s="247"/>
      <c r="CV19" s="247"/>
      <c r="CW19" s="247"/>
      <c r="CX19" s="247"/>
      <c r="CY19" s="247"/>
    </row>
    <row r="20" spans="1:103" ht="16" x14ac:dyDescent="0.2">
      <c r="A20" s="247"/>
      <c r="B20" s="493"/>
      <c r="C20" s="494" t="s">
        <v>158</v>
      </c>
      <c r="D20" s="495">
        <v>7</v>
      </c>
      <c r="E20" s="497" t="s">
        <v>83</v>
      </c>
      <c r="F20" s="247"/>
      <c r="G20" s="247"/>
      <c r="H20" s="247"/>
      <c r="I20" s="247"/>
      <c r="J20" s="247"/>
      <c r="K20" s="247"/>
      <c r="L20" s="247"/>
      <c r="M20" s="247"/>
      <c r="N20" s="247"/>
      <c r="O20" s="247"/>
      <c r="P20" s="247"/>
      <c r="Q20" s="247"/>
      <c r="R20" s="247"/>
      <c r="S20" s="247"/>
      <c r="T20" s="247"/>
      <c r="U20" s="247"/>
      <c r="V20" s="247"/>
      <c r="W20" s="247"/>
      <c r="X20" s="247"/>
      <c r="Y20" s="247"/>
      <c r="Z20" s="247"/>
      <c r="AA20" s="247"/>
      <c r="AB20" s="247"/>
      <c r="AC20" s="247"/>
      <c r="AD20" s="247"/>
      <c r="AE20" s="247"/>
      <c r="AF20" s="247"/>
      <c r="AG20" s="247"/>
      <c r="AH20" s="247"/>
      <c r="AI20" s="247"/>
      <c r="AJ20" s="247"/>
      <c r="AK20" s="247"/>
      <c r="AL20" s="247"/>
      <c r="AM20" s="247"/>
      <c r="AN20" s="247"/>
      <c r="AO20" s="247"/>
      <c r="AP20" s="247"/>
      <c r="AQ20" s="247"/>
      <c r="AR20" s="247"/>
      <c r="AS20" s="247"/>
      <c r="AT20" s="247"/>
      <c r="AU20" s="247"/>
      <c r="AV20" s="247"/>
      <c r="AW20" s="247"/>
      <c r="AX20" s="247"/>
      <c r="AY20" s="247"/>
      <c r="AZ20" s="247"/>
      <c r="BA20" s="247"/>
      <c r="BB20" s="247"/>
      <c r="BC20" s="247"/>
      <c r="BD20" s="247"/>
      <c r="BE20" s="247"/>
      <c r="BF20" s="247"/>
      <c r="BG20" s="247"/>
      <c r="BH20" s="247"/>
      <c r="BI20" s="247"/>
      <c r="BJ20" s="247"/>
      <c r="BK20" s="247"/>
      <c r="BL20" s="247"/>
      <c r="BM20" s="247"/>
      <c r="BN20" s="247"/>
      <c r="BO20" s="247"/>
      <c r="BP20" s="247"/>
      <c r="BQ20" s="247"/>
      <c r="BR20" s="247"/>
      <c r="BS20" s="247"/>
      <c r="BT20" s="247"/>
      <c r="BU20" s="247"/>
      <c r="BV20" s="247"/>
      <c r="BW20" s="247"/>
      <c r="BX20" s="247"/>
      <c r="BY20" s="247"/>
      <c r="BZ20" s="247"/>
      <c r="CA20" s="247"/>
      <c r="CB20" s="247"/>
      <c r="CC20" s="247"/>
      <c r="CD20" s="247"/>
      <c r="CE20" s="247"/>
      <c r="CF20" s="247"/>
      <c r="CG20" s="247"/>
      <c r="CH20" s="247"/>
      <c r="CI20" s="247"/>
      <c r="CJ20" s="247"/>
      <c r="CK20" s="247"/>
      <c r="CL20" s="247"/>
      <c r="CM20" s="247"/>
      <c r="CN20" s="247"/>
      <c r="CO20" s="247"/>
      <c r="CP20" s="247"/>
      <c r="CQ20" s="247"/>
      <c r="CR20" s="247"/>
      <c r="CS20" s="247"/>
      <c r="CT20" s="247"/>
      <c r="CU20" s="247"/>
      <c r="CV20" s="247"/>
      <c r="CW20" s="247"/>
      <c r="CX20" s="247"/>
      <c r="CY20" s="247"/>
    </row>
    <row r="21" spans="1:103" ht="16" x14ac:dyDescent="0.2">
      <c r="A21" s="247"/>
      <c r="B21" s="498"/>
      <c r="C21" s="499" t="s">
        <v>159</v>
      </c>
      <c r="D21" s="500">
        <v>4</v>
      </c>
      <c r="E21" s="501" t="s">
        <v>160</v>
      </c>
      <c r="F21" s="247"/>
      <c r="G21" s="247"/>
      <c r="H21" s="247"/>
      <c r="I21" s="247"/>
      <c r="J21" s="247"/>
      <c r="K21" s="247"/>
      <c r="L21" s="247"/>
      <c r="M21" s="247"/>
      <c r="N21" s="247"/>
      <c r="O21" s="247"/>
      <c r="P21" s="247"/>
      <c r="Q21" s="247"/>
      <c r="R21" s="247"/>
      <c r="S21" s="247"/>
      <c r="T21" s="247"/>
      <c r="U21" s="247"/>
      <c r="V21" s="247"/>
      <c r="W21" s="247"/>
      <c r="X21" s="247"/>
      <c r="Y21" s="247"/>
      <c r="Z21" s="247"/>
      <c r="AA21" s="247"/>
      <c r="AB21" s="247"/>
      <c r="AC21" s="247"/>
      <c r="AD21" s="247"/>
      <c r="AE21" s="247"/>
      <c r="AF21" s="247"/>
      <c r="AG21" s="247"/>
      <c r="AH21" s="247"/>
      <c r="AI21" s="247"/>
      <c r="AJ21" s="247"/>
      <c r="AK21" s="247"/>
      <c r="AL21" s="247"/>
      <c r="AM21" s="247"/>
      <c r="AN21" s="247"/>
      <c r="AO21" s="247"/>
      <c r="AP21" s="247"/>
      <c r="AQ21" s="247"/>
      <c r="AR21" s="247"/>
      <c r="AS21" s="247"/>
      <c r="AT21" s="247"/>
      <c r="AU21" s="247"/>
      <c r="AV21" s="247"/>
      <c r="AW21" s="247"/>
      <c r="AX21" s="247"/>
      <c r="AY21" s="247"/>
      <c r="AZ21" s="247"/>
      <c r="BA21" s="247"/>
      <c r="BB21" s="247"/>
      <c r="BC21" s="247"/>
      <c r="BD21" s="247"/>
      <c r="BE21" s="247"/>
      <c r="BF21" s="247"/>
      <c r="BG21" s="247"/>
      <c r="BH21" s="247"/>
      <c r="BI21" s="247"/>
      <c r="BJ21" s="247"/>
      <c r="BK21" s="247"/>
      <c r="BL21" s="247"/>
      <c r="BM21" s="247"/>
      <c r="BN21" s="247"/>
      <c r="BO21" s="247"/>
      <c r="BP21" s="247"/>
      <c r="BQ21" s="247"/>
      <c r="BR21" s="247"/>
      <c r="BS21" s="247"/>
      <c r="BT21" s="247"/>
      <c r="BU21" s="247"/>
      <c r="BV21" s="247"/>
      <c r="BW21" s="247"/>
      <c r="BX21" s="247"/>
      <c r="BY21" s="247"/>
      <c r="BZ21" s="247"/>
      <c r="CA21" s="247"/>
      <c r="CB21" s="247"/>
      <c r="CC21" s="247"/>
      <c r="CD21" s="247"/>
      <c r="CE21" s="247"/>
      <c r="CF21" s="247"/>
      <c r="CG21" s="247"/>
      <c r="CH21" s="247"/>
      <c r="CI21" s="247"/>
      <c r="CJ21" s="247"/>
      <c r="CK21" s="247"/>
      <c r="CL21" s="247"/>
      <c r="CM21" s="247"/>
      <c r="CN21" s="247"/>
      <c r="CO21" s="247"/>
      <c r="CP21" s="247"/>
      <c r="CQ21" s="247"/>
      <c r="CR21" s="247"/>
      <c r="CS21" s="247"/>
      <c r="CT21" s="247"/>
      <c r="CU21" s="247"/>
      <c r="CV21" s="247"/>
      <c r="CW21" s="247"/>
      <c r="CX21" s="247"/>
      <c r="CY21" s="247"/>
    </row>
    <row r="22" spans="1:103" x14ac:dyDescent="0.15">
      <c r="A22" s="247"/>
      <c r="B22" s="247"/>
      <c r="C22" s="247"/>
      <c r="D22" s="661"/>
      <c r="E22" s="247"/>
      <c r="F22" s="247"/>
      <c r="G22" s="247"/>
      <c r="H22" s="247"/>
      <c r="I22" s="247"/>
      <c r="J22" s="247"/>
      <c r="K22" s="247"/>
      <c r="L22" s="247"/>
      <c r="M22" s="247"/>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7"/>
      <c r="AL22" s="247"/>
      <c r="AM22" s="247"/>
      <c r="AN22" s="247"/>
      <c r="AO22" s="247"/>
      <c r="AP22" s="247"/>
      <c r="AQ22" s="247"/>
      <c r="AR22" s="247"/>
      <c r="AS22" s="247"/>
      <c r="AT22" s="247"/>
      <c r="AU22" s="247"/>
      <c r="AV22" s="247"/>
      <c r="AW22" s="247"/>
      <c r="AX22" s="247"/>
      <c r="AY22" s="247"/>
      <c r="AZ22" s="247"/>
      <c r="BA22" s="247"/>
      <c r="BB22" s="247"/>
      <c r="BC22" s="247"/>
      <c r="BD22" s="247"/>
      <c r="BE22" s="247"/>
      <c r="BF22" s="247"/>
      <c r="BG22" s="247"/>
      <c r="BH22" s="247"/>
      <c r="BI22" s="247"/>
      <c r="BJ22" s="247"/>
      <c r="BK22" s="247"/>
      <c r="BL22" s="247"/>
      <c r="BM22" s="247"/>
      <c r="BN22" s="247"/>
      <c r="BO22" s="247"/>
      <c r="BP22" s="247"/>
      <c r="BQ22" s="247"/>
      <c r="BR22" s="247"/>
      <c r="BS22" s="247"/>
      <c r="BT22" s="247"/>
      <c r="BU22" s="247"/>
      <c r="BV22" s="247"/>
      <c r="BW22" s="247"/>
      <c r="BX22" s="247"/>
      <c r="BY22" s="247"/>
      <c r="BZ22" s="247"/>
      <c r="CA22" s="247"/>
      <c r="CB22" s="247"/>
      <c r="CC22" s="247"/>
      <c r="CD22" s="247"/>
      <c r="CE22" s="247"/>
      <c r="CF22" s="247"/>
      <c r="CG22" s="247"/>
      <c r="CH22" s="247"/>
      <c r="CI22" s="247"/>
      <c r="CJ22" s="247"/>
      <c r="CK22" s="247"/>
      <c r="CL22" s="247"/>
      <c r="CM22" s="247"/>
      <c r="CN22" s="247"/>
      <c r="CO22" s="247"/>
      <c r="CP22" s="247"/>
      <c r="CQ22" s="247"/>
      <c r="CR22" s="247"/>
      <c r="CS22" s="247"/>
      <c r="CT22" s="247"/>
      <c r="CU22" s="247"/>
      <c r="CV22" s="247"/>
      <c r="CW22" s="247"/>
      <c r="CX22" s="247"/>
      <c r="CY22" s="247"/>
    </row>
    <row r="23" spans="1:103" ht="16" x14ac:dyDescent="0.2">
      <c r="A23" s="247"/>
      <c r="B23" s="489"/>
      <c r="C23" s="490" t="s">
        <v>150</v>
      </c>
      <c r="D23" s="503" t="s">
        <v>168</v>
      </c>
      <c r="E23" s="491"/>
      <c r="F23" s="247"/>
      <c r="G23" s="247"/>
      <c r="H23" s="247"/>
      <c r="I23" s="247"/>
      <c r="J23" s="247"/>
      <c r="K23" s="247"/>
      <c r="L23" s="247"/>
      <c r="M23" s="247"/>
      <c r="N23" s="247"/>
      <c r="O23" s="247"/>
      <c r="P23" s="247"/>
      <c r="Q23" s="247"/>
      <c r="R23" s="247"/>
      <c r="S23" s="247"/>
      <c r="T23" s="247"/>
      <c r="U23" s="247"/>
      <c r="V23" s="247"/>
      <c r="W23" s="247"/>
      <c r="X23" s="247"/>
      <c r="Y23" s="247"/>
      <c r="Z23" s="247"/>
      <c r="AA23" s="247"/>
      <c r="AB23" s="247"/>
      <c r="AC23" s="247"/>
      <c r="AD23" s="247"/>
      <c r="AE23" s="247"/>
      <c r="AF23" s="247"/>
      <c r="AG23" s="247"/>
      <c r="AH23" s="247"/>
      <c r="AI23" s="247"/>
      <c r="AJ23" s="247"/>
      <c r="AK23" s="247"/>
      <c r="AL23" s="247"/>
      <c r="AM23" s="247"/>
      <c r="AN23" s="247"/>
      <c r="AO23" s="247"/>
      <c r="AP23" s="247"/>
      <c r="AQ23" s="247"/>
      <c r="AR23" s="247"/>
      <c r="AS23" s="247"/>
      <c r="AT23" s="247"/>
      <c r="AU23" s="247"/>
      <c r="AV23" s="247"/>
      <c r="AW23" s="247"/>
      <c r="AX23" s="247"/>
      <c r="AY23" s="247"/>
      <c r="AZ23" s="247"/>
      <c r="BA23" s="247"/>
      <c r="BB23" s="247"/>
      <c r="BC23" s="247"/>
      <c r="BD23" s="247"/>
      <c r="BE23" s="247"/>
      <c r="BF23" s="247"/>
      <c r="BG23" s="247"/>
      <c r="BH23" s="247"/>
      <c r="BI23" s="247"/>
      <c r="BJ23" s="247"/>
      <c r="BK23" s="247"/>
      <c r="BL23" s="247"/>
      <c r="BM23" s="247"/>
      <c r="BN23" s="247"/>
      <c r="BO23" s="247"/>
      <c r="BP23" s="247"/>
      <c r="BQ23" s="247"/>
      <c r="BR23" s="247"/>
      <c r="BS23" s="247"/>
      <c r="BT23" s="247"/>
      <c r="BU23" s="247"/>
      <c r="BV23" s="247"/>
      <c r="BW23" s="247"/>
      <c r="BX23" s="247"/>
      <c r="BY23" s="247"/>
      <c r="BZ23" s="247"/>
      <c r="CA23" s="247"/>
      <c r="CB23" s="247"/>
      <c r="CC23" s="247"/>
      <c r="CD23" s="247"/>
      <c r="CE23" s="247"/>
      <c r="CF23" s="247"/>
      <c r="CG23" s="247"/>
      <c r="CH23" s="247"/>
      <c r="CI23" s="247"/>
      <c r="CJ23" s="247"/>
      <c r="CK23" s="247"/>
      <c r="CL23" s="247"/>
      <c r="CM23" s="247"/>
      <c r="CN23" s="247"/>
      <c r="CO23" s="247"/>
      <c r="CP23" s="247"/>
      <c r="CQ23" s="247"/>
      <c r="CR23" s="247"/>
      <c r="CS23" s="247"/>
      <c r="CT23" s="247"/>
      <c r="CU23" s="247"/>
      <c r="CV23" s="247"/>
      <c r="CW23" s="247"/>
      <c r="CX23" s="247"/>
      <c r="CY23" s="247"/>
    </row>
    <row r="24" spans="1:103" ht="16" x14ac:dyDescent="0.2">
      <c r="A24" s="247"/>
      <c r="B24" s="493"/>
      <c r="C24" s="494" t="s">
        <v>152</v>
      </c>
      <c r="D24" s="495" t="s">
        <v>169</v>
      </c>
      <c r="E24" s="496"/>
      <c r="F24" s="247"/>
      <c r="G24" s="247"/>
      <c r="H24" s="247"/>
      <c r="I24" s="247"/>
      <c r="J24" s="247"/>
      <c r="K24" s="247"/>
      <c r="L24" s="247"/>
      <c r="M24" s="247"/>
      <c r="N24" s="247"/>
      <c r="O24" s="247"/>
      <c r="P24" s="247"/>
      <c r="Q24" s="247"/>
      <c r="R24" s="247"/>
      <c r="S24" s="247"/>
      <c r="T24" s="247"/>
      <c r="U24" s="247"/>
      <c r="V24" s="247"/>
      <c r="W24" s="247"/>
      <c r="X24" s="247"/>
      <c r="Y24" s="247"/>
      <c r="Z24" s="247"/>
      <c r="AA24" s="247"/>
      <c r="AB24" s="247"/>
      <c r="AC24" s="247"/>
      <c r="AD24" s="247"/>
      <c r="AE24" s="247"/>
      <c r="AF24" s="247"/>
      <c r="AG24" s="247"/>
      <c r="AH24" s="247"/>
      <c r="AI24" s="247"/>
      <c r="AJ24" s="247"/>
      <c r="AK24" s="247"/>
      <c r="AL24" s="247"/>
      <c r="AM24" s="247"/>
      <c r="AN24" s="247"/>
      <c r="AO24" s="247"/>
      <c r="AP24" s="247"/>
      <c r="AQ24" s="247"/>
      <c r="AR24" s="247"/>
      <c r="AS24" s="247"/>
      <c r="AT24" s="247"/>
      <c r="AU24" s="247"/>
      <c r="AV24" s="247"/>
      <c r="AW24" s="247"/>
      <c r="AX24" s="247"/>
      <c r="AY24" s="247"/>
      <c r="AZ24" s="247"/>
      <c r="BA24" s="247"/>
      <c r="BB24" s="247"/>
      <c r="BC24" s="247"/>
      <c r="BD24" s="247"/>
      <c r="BE24" s="247"/>
      <c r="BF24" s="247"/>
      <c r="BG24" s="247"/>
      <c r="BH24" s="247"/>
      <c r="BI24" s="247"/>
      <c r="BJ24" s="247"/>
      <c r="BK24" s="247"/>
      <c r="BL24" s="247"/>
      <c r="BM24" s="247"/>
      <c r="BN24" s="247"/>
      <c r="BO24" s="247"/>
      <c r="BP24" s="247"/>
      <c r="BQ24" s="247"/>
      <c r="BR24" s="247"/>
      <c r="BS24" s="247"/>
      <c r="BT24" s="247"/>
      <c r="BU24" s="247"/>
      <c r="BV24" s="247"/>
      <c r="BW24" s="247"/>
      <c r="BX24" s="247"/>
      <c r="BY24" s="247"/>
      <c r="BZ24" s="247"/>
      <c r="CA24" s="247"/>
      <c r="CB24" s="247"/>
      <c r="CC24" s="247"/>
      <c r="CD24" s="247"/>
      <c r="CE24" s="247"/>
      <c r="CF24" s="247"/>
      <c r="CG24" s="247"/>
      <c r="CH24" s="247"/>
      <c r="CI24" s="247"/>
      <c r="CJ24" s="247"/>
      <c r="CK24" s="247"/>
      <c r="CL24" s="247"/>
      <c r="CM24" s="247"/>
      <c r="CN24" s="247"/>
      <c r="CO24" s="247"/>
      <c r="CP24" s="247"/>
      <c r="CQ24" s="247"/>
      <c r="CR24" s="247"/>
      <c r="CS24" s="247"/>
      <c r="CT24" s="247"/>
      <c r="CU24" s="247"/>
      <c r="CV24" s="247"/>
      <c r="CW24" s="247"/>
      <c r="CX24" s="247"/>
      <c r="CY24" s="247"/>
    </row>
    <row r="25" spans="1:103" ht="16" x14ac:dyDescent="0.2">
      <c r="A25" s="247"/>
      <c r="B25" s="493"/>
      <c r="C25" s="494" t="s">
        <v>154</v>
      </c>
      <c r="D25" s="495" t="s">
        <v>170</v>
      </c>
      <c r="E25" s="496"/>
      <c r="F25" s="247"/>
      <c r="G25" s="247"/>
      <c r="H25" s="247"/>
      <c r="I25" s="247"/>
      <c r="J25" s="247"/>
      <c r="K25" s="247"/>
      <c r="L25" s="247"/>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7"/>
      <c r="AP25" s="247"/>
      <c r="AQ25" s="247"/>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7"/>
      <c r="BU25" s="247"/>
      <c r="BV25" s="247"/>
      <c r="BW25" s="247"/>
      <c r="BX25" s="247"/>
      <c r="BY25" s="247"/>
      <c r="BZ25" s="247"/>
      <c r="CA25" s="247"/>
      <c r="CB25" s="247"/>
      <c r="CC25" s="247"/>
      <c r="CD25" s="247"/>
      <c r="CE25" s="247"/>
      <c r="CF25" s="247"/>
      <c r="CG25" s="247"/>
      <c r="CH25" s="247"/>
      <c r="CI25" s="247"/>
      <c r="CJ25" s="247"/>
      <c r="CK25" s="247"/>
      <c r="CL25" s="247"/>
      <c r="CM25" s="247"/>
      <c r="CN25" s="247"/>
      <c r="CO25" s="247"/>
      <c r="CP25" s="247"/>
      <c r="CQ25" s="247"/>
      <c r="CR25" s="247"/>
      <c r="CS25" s="247"/>
      <c r="CT25" s="247"/>
      <c r="CU25" s="247"/>
      <c r="CV25" s="247"/>
      <c r="CW25" s="247"/>
      <c r="CX25" s="247"/>
      <c r="CY25" s="247"/>
    </row>
    <row r="26" spans="1:103" ht="16" x14ac:dyDescent="0.2">
      <c r="A26" s="247"/>
      <c r="B26" s="493"/>
      <c r="C26" s="494" t="s">
        <v>156</v>
      </c>
      <c r="D26" s="495" t="s">
        <v>171</v>
      </c>
      <c r="E26" s="496"/>
      <c r="F26" s="247"/>
      <c r="G26" s="247"/>
      <c r="H26" s="247"/>
      <c r="I26" s="247"/>
      <c r="J26" s="247"/>
      <c r="K26" s="247"/>
      <c r="L26" s="247"/>
      <c r="M26" s="247"/>
      <c r="N26" s="247"/>
      <c r="O26" s="247"/>
      <c r="P26" s="247"/>
      <c r="Q26" s="247"/>
      <c r="R26" s="247"/>
      <c r="S26" s="247"/>
      <c r="T26" s="247"/>
      <c r="U26" s="247"/>
      <c r="V26" s="247"/>
      <c r="W26" s="247"/>
      <c r="X26" s="247"/>
      <c r="Y26" s="247"/>
      <c r="Z26" s="247"/>
      <c r="AA26" s="247"/>
      <c r="AB26" s="247"/>
      <c r="AC26" s="247"/>
      <c r="AD26" s="247"/>
      <c r="AE26" s="247"/>
      <c r="AF26" s="247"/>
      <c r="AG26" s="247"/>
      <c r="AH26" s="247"/>
      <c r="AI26" s="247"/>
      <c r="AJ26" s="247"/>
      <c r="AK26" s="247"/>
      <c r="AL26" s="247"/>
      <c r="AM26" s="247"/>
      <c r="AN26" s="247"/>
      <c r="AO26" s="247"/>
      <c r="AP26" s="247"/>
      <c r="AQ26" s="247"/>
      <c r="AR26" s="247"/>
      <c r="AS26" s="247"/>
      <c r="AT26" s="247"/>
      <c r="AU26" s="247"/>
      <c r="AV26" s="247"/>
      <c r="AW26" s="247"/>
      <c r="AX26" s="247"/>
      <c r="AY26" s="247"/>
      <c r="AZ26" s="247"/>
      <c r="BA26" s="247"/>
      <c r="BB26" s="247"/>
      <c r="BC26" s="247"/>
      <c r="BD26" s="247"/>
      <c r="BE26" s="247"/>
      <c r="BF26" s="247"/>
      <c r="BG26" s="247"/>
      <c r="BH26" s="247"/>
      <c r="BI26" s="247"/>
      <c r="BJ26" s="247"/>
      <c r="BK26" s="247"/>
      <c r="BL26" s="247"/>
      <c r="BM26" s="247"/>
      <c r="BN26" s="247"/>
      <c r="BO26" s="247"/>
      <c r="BP26" s="247"/>
      <c r="BQ26" s="247"/>
      <c r="BR26" s="247"/>
      <c r="BS26" s="247"/>
      <c r="BT26" s="247"/>
      <c r="BU26" s="247"/>
      <c r="BV26" s="247"/>
      <c r="BW26" s="247"/>
      <c r="BX26" s="247"/>
      <c r="BY26" s="247"/>
      <c r="BZ26" s="247"/>
      <c r="CA26" s="247"/>
      <c r="CB26" s="247"/>
      <c r="CC26" s="247"/>
      <c r="CD26" s="247"/>
      <c r="CE26" s="247"/>
      <c r="CF26" s="247"/>
      <c r="CG26" s="247"/>
      <c r="CH26" s="247"/>
      <c r="CI26" s="247"/>
      <c r="CJ26" s="247"/>
      <c r="CK26" s="247"/>
      <c r="CL26" s="247"/>
      <c r="CM26" s="247"/>
      <c r="CN26" s="247"/>
      <c r="CO26" s="247"/>
      <c r="CP26" s="247"/>
      <c r="CQ26" s="247"/>
      <c r="CR26" s="247"/>
      <c r="CS26" s="247"/>
      <c r="CT26" s="247"/>
      <c r="CU26" s="247"/>
      <c r="CV26" s="247"/>
      <c r="CW26" s="247"/>
      <c r="CX26" s="247"/>
      <c r="CY26" s="247"/>
    </row>
    <row r="27" spans="1:103" ht="16" x14ac:dyDescent="0.2">
      <c r="A27" s="247"/>
      <c r="B27" s="493"/>
      <c r="C27" s="494" t="s">
        <v>158</v>
      </c>
      <c r="D27" s="495">
        <v>2</v>
      </c>
      <c r="E27" s="497" t="s">
        <v>83</v>
      </c>
      <c r="F27" s="247"/>
      <c r="G27" s="247"/>
      <c r="H27" s="247"/>
      <c r="I27" s="247"/>
      <c r="J27" s="247"/>
      <c r="K27" s="247"/>
      <c r="L27" s="247"/>
      <c r="M27" s="247"/>
      <c r="N27" s="247"/>
      <c r="O27" s="247"/>
      <c r="P27" s="247"/>
      <c r="Q27" s="247"/>
      <c r="R27" s="247"/>
      <c r="S27" s="247"/>
      <c r="T27" s="247"/>
      <c r="U27" s="247"/>
      <c r="V27" s="247"/>
      <c r="W27" s="247"/>
      <c r="X27" s="247"/>
      <c r="Y27" s="247"/>
      <c r="Z27" s="247"/>
      <c r="AA27" s="247"/>
      <c r="AB27" s="247"/>
      <c r="AC27" s="247"/>
      <c r="AD27" s="247"/>
      <c r="AE27" s="247"/>
      <c r="AF27" s="247"/>
      <c r="AG27" s="247"/>
      <c r="AH27" s="247"/>
      <c r="AI27" s="247"/>
      <c r="AJ27" s="247"/>
      <c r="AK27" s="247"/>
      <c r="AL27" s="247"/>
      <c r="AM27" s="247"/>
      <c r="AN27" s="247"/>
      <c r="AO27" s="247"/>
      <c r="AP27" s="247"/>
      <c r="AQ27" s="247"/>
      <c r="AR27" s="247"/>
      <c r="AS27" s="247"/>
      <c r="AT27" s="247"/>
      <c r="AU27" s="247"/>
      <c r="AV27" s="247"/>
      <c r="AW27" s="247"/>
      <c r="AX27" s="247"/>
      <c r="AY27" s="247"/>
      <c r="AZ27" s="247"/>
      <c r="BA27" s="247"/>
      <c r="BB27" s="247"/>
      <c r="BC27" s="247"/>
      <c r="BD27" s="247"/>
      <c r="BE27" s="247"/>
      <c r="BF27" s="247"/>
      <c r="BG27" s="247"/>
      <c r="BH27" s="247"/>
      <c r="BI27" s="247"/>
      <c r="BJ27" s="247"/>
      <c r="BK27" s="247"/>
      <c r="BL27" s="247"/>
      <c r="BM27" s="247"/>
      <c r="BN27" s="247"/>
      <c r="BO27" s="247"/>
      <c r="BP27" s="247"/>
      <c r="BQ27" s="247"/>
      <c r="BR27" s="247"/>
      <c r="BS27" s="247"/>
      <c r="BT27" s="247"/>
      <c r="BU27" s="247"/>
      <c r="BV27" s="247"/>
      <c r="BW27" s="247"/>
      <c r="BX27" s="247"/>
      <c r="BY27" s="247"/>
      <c r="BZ27" s="247"/>
      <c r="CA27" s="247"/>
      <c r="CB27" s="247"/>
      <c r="CC27" s="247"/>
      <c r="CD27" s="247"/>
      <c r="CE27" s="247"/>
      <c r="CF27" s="247"/>
      <c r="CG27" s="247"/>
      <c r="CH27" s="247"/>
      <c r="CI27" s="247"/>
      <c r="CJ27" s="247"/>
      <c r="CK27" s="247"/>
      <c r="CL27" s="247"/>
      <c r="CM27" s="247"/>
      <c r="CN27" s="247"/>
      <c r="CO27" s="247"/>
      <c r="CP27" s="247"/>
      <c r="CQ27" s="247"/>
      <c r="CR27" s="247"/>
      <c r="CS27" s="247"/>
      <c r="CT27" s="247"/>
      <c r="CU27" s="247"/>
      <c r="CV27" s="247"/>
      <c r="CW27" s="247"/>
      <c r="CX27" s="247"/>
      <c r="CY27" s="247"/>
    </row>
    <row r="28" spans="1:103" ht="16" x14ac:dyDescent="0.2">
      <c r="A28" s="247"/>
      <c r="B28" s="498"/>
      <c r="C28" s="499" t="s">
        <v>159</v>
      </c>
      <c r="D28" s="500">
        <v>12</v>
      </c>
      <c r="E28" s="501" t="s">
        <v>160</v>
      </c>
      <c r="F28" s="247"/>
      <c r="G28" s="247"/>
      <c r="H28" s="247"/>
      <c r="I28" s="247"/>
      <c r="J28" s="247"/>
      <c r="K28" s="247"/>
      <c r="L28" s="247"/>
      <c r="M28" s="247"/>
      <c r="N28" s="247"/>
      <c r="O28" s="247"/>
      <c r="P28" s="247"/>
      <c r="Q28" s="247"/>
      <c r="R28" s="247"/>
      <c r="S28" s="247"/>
      <c r="T28" s="247"/>
      <c r="U28" s="247"/>
      <c r="V28" s="247"/>
      <c r="W28" s="247"/>
      <c r="X28" s="247"/>
      <c r="Y28" s="247"/>
      <c r="Z28" s="247"/>
      <c r="AA28" s="247"/>
      <c r="AB28" s="247"/>
      <c r="AC28" s="247"/>
      <c r="AD28" s="247"/>
      <c r="AE28" s="247"/>
      <c r="AF28" s="247"/>
      <c r="AG28" s="247"/>
      <c r="AH28" s="247"/>
      <c r="AI28" s="247"/>
      <c r="AJ28" s="247"/>
      <c r="AK28" s="247"/>
      <c r="AL28" s="247"/>
      <c r="AM28" s="247"/>
      <c r="AN28" s="247"/>
      <c r="AO28" s="247"/>
      <c r="AP28" s="247"/>
      <c r="AQ28" s="247"/>
      <c r="AR28" s="247"/>
      <c r="AS28" s="247"/>
      <c r="AT28" s="247"/>
      <c r="AU28" s="247"/>
      <c r="AV28" s="247"/>
      <c r="AW28" s="247"/>
      <c r="AX28" s="247"/>
      <c r="AY28" s="247"/>
      <c r="AZ28" s="247"/>
      <c r="BA28" s="247"/>
      <c r="BB28" s="247"/>
      <c r="BC28" s="247"/>
      <c r="BD28" s="247"/>
      <c r="BE28" s="247"/>
      <c r="BF28" s="247"/>
      <c r="BG28" s="247"/>
      <c r="BH28" s="247"/>
      <c r="BI28" s="247"/>
      <c r="BJ28" s="247"/>
      <c r="BK28" s="247"/>
      <c r="BL28" s="247"/>
      <c r="BM28" s="247"/>
      <c r="BN28" s="247"/>
      <c r="BO28" s="247"/>
      <c r="BP28" s="247"/>
      <c r="BQ28" s="247"/>
      <c r="BR28" s="247"/>
      <c r="BS28" s="247"/>
      <c r="BT28" s="247"/>
      <c r="BU28" s="247"/>
      <c r="BV28" s="247"/>
      <c r="BW28" s="247"/>
      <c r="BX28" s="247"/>
      <c r="BY28" s="247"/>
      <c r="BZ28" s="247"/>
      <c r="CA28" s="247"/>
      <c r="CB28" s="247"/>
      <c r="CC28" s="247"/>
      <c r="CD28" s="247"/>
      <c r="CE28" s="247"/>
      <c r="CF28" s="247"/>
      <c r="CG28" s="247"/>
      <c r="CH28" s="247"/>
      <c r="CI28" s="247"/>
      <c r="CJ28" s="247"/>
      <c r="CK28" s="247"/>
      <c r="CL28" s="247"/>
      <c r="CM28" s="247"/>
      <c r="CN28" s="247"/>
      <c r="CO28" s="247"/>
      <c r="CP28" s="247"/>
      <c r="CQ28" s="247"/>
      <c r="CR28" s="247"/>
      <c r="CS28" s="247"/>
      <c r="CT28" s="247"/>
      <c r="CU28" s="247"/>
      <c r="CV28" s="247"/>
      <c r="CW28" s="247"/>
      <c r="CX28" s="247"/>
      <c r="CY28" s="247"/>
    </row>
    <row r="29" spans="1:103" x14ac:dyDescent="0.15">
      <c r="A29" s="247"/>
      <c r="B29" s="247"/>
      <c r="C29" s="247"/>
      <c r="D29" s="661"/>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7"/>
      <c r="AZ29" s="247"/>
      <c r="BA29" s="247"/>
      <c r="BB29" s="247"/>
      <c r="BC29" s="247"/>
      <c r="BD29" s="247"/>
      <c r="BE29" s="247"/>
      <c r="BF29" s="247"/>
      <c r="BG29" s="247"/>
      <c r="BH29" s="247"/>
      <c r="BI29" s="247"/>
      <c r="BJ29" s="247"/>
      <c r="BK29" s="247"/>
      <c r="BL29" s="247"/>
      <c r="BM29" s="247"/>
      <c r="BN29" s="247"/>
      <c r="BO29" s="247"/>
      <c r="BP29" s="247"/>
      <c r="BQ29" s="247"/>
      <c r="BR29" s="247"/>
      <c r="BS29" s="247"/>
      <c r="BT29" s="247"/>
      <c r="BU29" s="247"/>
      <c r="BV29" s="247"/>
      <c r="BW29" s="247"/>
      <c r="BX29" s="247"/>
      <c r="BY29" s="247"/>
      <c r="BZ29" s="247"/>
      <c r="CA29" s="247"/>
      <c r="CB29" s="247"/>
      <c r="CC29" s="247"/>
      <c r="CD29" s="247"/>
      <c r="CE29" s="247"/>
      <c r="CF29" s="247"/>
      <c r="CG29" s="247"/>
      <c r="CH29" s="247"/>
      <c r="CI29" s="247"/>
      <c r="CJ29" s="247"/>
      <c r="CK29" s="247"/>
      <c r="CL29" s="247"/>
      <c r="CM29" s="247"/>
      <c r="CN29" s="247"/>
      <c r="CO29" s="247"/>
      <c r="CP29" s="247"/>
      <c r="CQ29" s="247"/>
      <c r="CR29" s="247"/>
      <c r="CS29" s="247"/>
      <c r="CT29" s="247"/>
      <c r="CU29" s="247"/>
      <c r="CV29" s="247"/>
      <c r="CW29" s="247"/>
      <c r="CX29" s="247"/>
      <c r="CY29" s="247"/>
    </row>
    <row r="30" spans="1:103" x14ac:dyDescent="0.15">
      <c r="A30" s="247"/>
      <c r="B30" s="247"/>
      <c r="C30" s="247"/>
      <c r="D30" s="661"/>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247"/>
      <c r="AM30" s="247"/>
      <c r="AN30" s="247"/>
      <c r="AO30" s="247"/>
      <c r="AP30" s="247"/>
      <c r="AQ30" s="247"/>
      <c r="AR30" s="247"/>
      <c r="AS30" s="247"/>
      <c r="AT30" s="247"/>
      <c r="AU30" s="247"/>
      <c r="AV30" s="247"/>
      <c r="AW30" s="247"/>
      <c r="AX30" s="247"/>
      <c r="AY30" s="247"/>
      <c r="AZ30" s="247"/>
      <c r="BA30" s="247"/>
      <c r="BB30" s="247"/>
      <c r="BC30" s="247"/>
      <c r="BD30" s="247"/>
      <c r="BE30" s="247"/>
      <c r="BF30" s="247"/>
      <c r="BG30" s="247"/>
      <c r="BH30" s="247"/>
      <c r="BI30" s="247"/>
      <c r="BJ30" s="247"/>
      <c r="BK30" s="247"/>
      <c r="BL30" s="247"/>
      <c r="BM30" s="247"/>
      <c r="BN30" s="247"/>
      <c r="BO30" s="247"/>
      <c r="BP30" s="247"/>
      <c r="BQ30" s="247"/>
      <c r="BR30" s="247"/>
      <c r="BS30" s="247"/>
      <c r="BT30" s="247"/>
      <c r="BU30" s="247"/>
      <c r="BV30" s="247"/>
      <c r="BW30" s="247"/>
      <c r="BX30" s="247"/>
      <c r="BY30" s="247"/>
      <c r="BZ30" s="247"/>
      <c r="CA30" s="247"/>
      <c r="CB30" s="247"/>
      <c r="CC30" s="247"/>
      <c r="CD30" s="247"/>
      <c r="CE30" s="247"/>
      <c r="CF30" s="247"/>
      <c r="CG30" s="247"/>
      <c r="CH30" s="247"/>
      <c r="CI30" s="247"/>
      <c r="CJ30" s="247"/>
      <c r="CK30" s="247"/>
      <c r="CL30" s="247"/>
      <c r="CM30" s="247"/>
      <c r="CN30" s="247"/>
      <c r="CO30" s="247"/>
      <c r="CP30" s="247"/>
      <c r="CQ30" s="247"/>
      <c r="CR30" s="247"/>
      <c r="CS30" s="247"/>
      <c r="CT30" s="247"/>
      <c r="CU30" s="247"/>
      <c r="CV30" s="247"/>
      <c r="CW30" s="247"/>
      <c r="CX30" s="247"/>
      <c r="CY30" s="247"/>
    </row>
    <row r="31" spans="1:103" x14ac:dyDescent="0.15">
      <c r="A31" s="247"/>
      <c r="B31" s="247"/>
      <c r="C31" s="247"/>
      <c r="D31" s="661"/>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247"/>
      <c r="AM31" s="247"/>
      <c r="AN31" s="247"/>
      <c r="AO31" s="247"/>
      <c r="AP31" s="247"/>
      <c r="AQ31" s="247"/>
      <c r="AR31" s="247"/>
      <c r="AS31" s="247"/>
      <c r="AT31" s="247"/>
      <c r="AU31" s="247"/>
      <c r="AV31" s="247"/>
      <c r="AW31" s="247"/>
      <c r="AX31" s="247"/>
      <c r="AY31" s="247"/>
      <c r="AZ31" s="247"/>
      <c r="BA31" s="247"/>
      <c r="BB31" s="247"/>
      <c r="BC31" s="247"/>
      <c r="BD31" s="247"/>
      <c r="BE31" s="247"/>
      <c r="BF31" s="247"/>
      <c r="BG31" s="247"/>
      <c r="BH31" s="247"/>
      <c r="BI31" s="247"/>
      <c r="BJ31" s="247"/>
      <c r="BK31" s="247"/>
      <c r="BL31" s="247"/>
      <c r="BM31" s="247"/>
      <c r="BN31" s="247"/>
      <c r="BO31" s="247"/>
      <c r="BP31" s="247"/>
      <c r="BQ31" s="247"/>
      <c r="BR31" s="247"/>
      <c r="BS31" s="247"/>
      <c r="BT31" s="247"/>
      <c r="BU31" s="247"/>
      <c r="BV31" s="247"/>
      <c r="BW31" s="247"/>
      <c r="BX31" s="247"/>
      <c r="BY31" s="247"/>
      <c r="BZ31" s="247"/>
      <c r="CA31" s="247"/>
      <c r="CB31" s="247"/>
      <c r="CC31" s="247"/>
      <c r="CD31" s="247"/>
      <c r="CE31" s="247"/>
      <c r="CF31" s="247"/>
      <c r="CG31" s="247"/>
      <c r="CH31" s="247"/>
      <c r="CI31" s="247"/>
      <c r="CJ31" s="247"/>
      <c r="CK31" s="247"/>
      <c r="CL31" s="247"/>
      <c r="CM31" s="247"/>
      <c r="CN31" s="247"/>
      <c r="CO31" s="247"/>
      <c r="CP31" s="247"/>
      <c r="CQ31" s="247"/>
      <c r="CR31" s="247"/>
      <c r="CS31" s="247"/>
      <c r="CT31" s="247"/>
      <c r="CU31" s="247"/>
      <c r="CV31" s="247"/>
      <c r="CW31" s="247"/>
      <c r="CX31" s="247"/>
      <c r="CY31" s="247"/>
    </row>
    <row r="32" spans="1:103" x14ac:dyDescent="0.15">
      <c r="A32" s="247"/>
      <c r="B32" s="247"/>
      <c r="C32" s="247"/>
      <c r="D32" s="661"/>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247"/>
      <c r="AM32" s="247"/>
      <c r="AN32" s="247"/>
      <c r="AO32" s="247"/>
      <c r="AP32" s="247"/>
      <c r="AQ32" s="247"/>
      <c r="AR32" s="247"/>
      <c r="AS32" s="247"/>
      <c r="AT32" s="247"/>
      <c r="AU32" s="247"/>
      <c r="AV32" s="247"/>
      <c r="AW32" s="247"/>
      <c r="AX32" s="247"/>
      <c r="AY32" s="247"/>
      <c r="AZ32" s="247"/>
      <c r="BA32" s="247"/>
      <c r="BB32" s="247"/>
      <c r="BC32" s="247"/>
      <c r="BD32" s="247"/>
      <c r="BE32" s="247"/>
      <c r="BF32" s="247"/>
      <c r="BG32" s="247"/>
      <c r="BH32" s="247"/>
      <c r="BI32" s="247"/>
      <c r="BJ32" s="247"/>
      <c r="BK32" s="247"/>
      <c r="BL32" s="247"/>
      <c r="BM32" s="247"/>
      <c r="BN32" s="247"/>
      <c r="BO32" s="247"/>
      <c r="BP32" s="247"/>
      <c r="BQ32" s="247"/>
      <c r="BR32" s="247"/>
      <c r="BS32" s="247"/>
      <c r="BT32" s="247"/>
      <c r="BU32" s="247"/>
      <c r="BV32" s="247"/>
      <c r="BW32" s="247"/>
      <c r="BX32" s="247"/>
      <c r="BY32" s="247"/>
      <c r="BZ32" s="247"/>
      <c r="CA32" s="247"/>
      <c r="CB32" s="247"/>
      <c r="CC32" s="247"/>
      <c r="CD32" s="247"/>
      <c r="CE32" s="247"/>
      <c r="CF32" s="247"/>
      <c r="CG32" s="247"/>
      <c r="CH32" s="247"/>
      <c r="CI32" s="247"/>
      <c r="CJ32" s="247"/>
      <c r="CK32" s="247"/>
      <c r="CL32" s="247"/>
      <c r="CM32" s="247"/>
      <c r="CN32" s="247"/>
      <c r="CO32" s="247"/>
      <c r="CP32" s="247"/>
      <c r="CQ32" s="247"/>
      <c r="CR32" s="247"/>
      <c r="CS32" s="247"/>
      <c r="CT32" s="247"/>
      <c r="CU32" s="247"/>
      <c r="CV32" s="247"/>
      <c r="CW32" s="247"/>
      <c r="CX32" s="247"/>
      <c r="CY32" s="247"/>
    </row>
    <row r="33" spans="1:103" x14ac:dyDescent="0.15">
      <c r="A33" s="247"/>
      <c r="B33" s="247"/>
      <c r="C33" s="247"/>
      <c r="D33" s="661"/>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247"/>
      <c r="AM33" s="247"/>
      <c r="AN33" s="247"/>
      <c r="AO33" s="247"/>
      <c r="AP33" s="247"/>
      <c r="AQ33" s="247"/>
      <c r="AR33" s="247"/>
      <c r="AS33" s="247"/>
      <c r="AT33" s="247"/>
      <c r="AU33" s="247"/>
      <c r="AV33" s="247"/>
      <c r="AW33" s="247"/>
      <c r="AX33" s="247"/>
      <c r="AY33" s="247"/>
      <c r="AZ33" s="247"/>
      <c r="BA33" s="247"/>
      <c r="BB33" s="247"/>
      <c r="BC33" s="247"/>
      <c r="BD33" s="247"/>
      <c r="BE33" s="247"/>
      <c r="BF33" s="247"/>
      <c r="BG33" s="247"/>
      <c r="BH33" s="247"/>
      <c r="BI33" s="247"/>
      <c r="BJ33" s="247"/>
      <c r="BK33" s="247"/>
      <c r="BL33" s="247"/>
      <c r="BM33" s="247"/>
      <c r="BN33" s="247"/>
      <c r="BO33" s="247"/>
      <c r="BP33" s="247"/>
      <c r="BQ33" s="247"/>
      <c r="BR33" s="247"/>
      <c r="BS33" s="247"/>
      <c r="BT33" s="247"/>
      <c r="BU33" s="247"/>
      <c r="BV33" s="247"/>
      <c r="BW33" s="247"/>
      <c r="BX33" s="247"/>
      <c r="BY33" s="247"/>
      <c r="BZ33" s="247"/>
      <c r="CA33" s="247"/>
      <c r="CB33" s="247"/>
      <c r="CC33" s="247"/>
      <c r="CD33" s="247"/>
      <c r="CE33" s="247"/>
      <c r="CF33" s="247"/>
      <c r="CG33" s="247"/>
      <c r="CH33" s="247"/>
      <c r="CI33" s="247"/>
      <c r="CJ33" s="247"/>
      <c r="CK33" s="247"/>
      <c r="CL33" s="247"/>
      <c r="CM33" s="247"/>
      <c r="CN33" s="247"/>
      <c r="CO33" s="247"/>
      <c r="CP33" s="247"/>
      <c r="CQ33" s="247"/>
      <c r="CR33" s="247"/>
      <c r="CS33" s="247"/>
      <c r="CT33" s="247"/>
      <c r="CU33" s="247"/>
      <c r="CV33" s="247"/>
      <c r="CW33" s="247"/>
      <c r="CX33" s="247"/>
      <c r="CY33" s="247"/>
    </row>
    <row r="34" spans="1:103" x14ac:dyDescent="0.15">
      <c r="A34" s="247"/>
      <c r="B34" s="247"/>
      <c r="C34" s="247"/>
      <c r="D34" s="661"/>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247"/>
      <c r="AM34" s="247"/>
      <c r="AN34" s="247"/>
      <c r="AO34" s="247"/>
      <c r="AP34" s="247"/>
      <c r="AQ34" s="247"/>
      <c r="AR34" s="247"/>
      <c r="AS34" s="247"/>
      <c r="AT34" s="247"/>
      <c r="AU34" s="247"/>
      <c r="AV34" s="247"/>
      <c r="AW34" s="247"/>
      <c r="AX34" s="247"/>
      <c r="AY34" s="247"/>
      <c r="AZ34" s="247"/>
      <c r="BA34" s="247"/>
      <c r="BB34" s="247"/>
      <c r="BC34" s="247"/>
      <c r="BD34" s="247"/>
      <c r="BE34" s="247"/>
      <c r="BF34" s="247"/>
      <c r="BG34" s="247"/>
      <c r="BH34" s="247"/>
      <c r="BI34" s="247"/>
      <c r="BJ34" s="247"/>
      <c r="BK34" s="247"/>
      <c r="BL34" s="247"/>
      <c r="BM34" s="247"/>
      <c r="BN34" s="247"/>
      <c r="BO34" s="247"/>
      <c r="BP34" s="247"/>
      <c r="BQ34" s="247"/>
      <c r="BR34" s="247"/>
      <c r="BS34" s="247"/>
      <c r="BT34" s="247"/>
      <c r="BU34" s="247"/>
      <c r="BV34" s="247"/>
      <c r="BW34" s="247"/>
      <c r="BX34" s="247"/>
      <c r="BY34" s="247"/>
      <c r="BZ34" s="247"/>
      <c r="CA34" s="247"/>
      <c r="CB34" s="247"/>
      <c r="CC34" s="247"/>
      <c r="CD34" s="247"/>
      <c r="CE34" s="247"/>
      <c r="CF34" s="247"/>
      <c r="CG34" s="247"/>
      <c r="CH34" s="247"/>
      <c r="CI34" s="247"/>
      <c r="CJ34" s="247"/>
      <c r="CK34" s="247"/>
      <c r="CL34" s="247"/>
      <c r="CM34" s="247"/>
      <c r="CN34" s="247"/>
      <c r="CO34" s="247"/>
      <c r="CP34" s="247"/>
      <c r="CQ34" s="247"/>
      <c r="CR34" s="247"/>
      <c r="CS34" s="247"/>
      <c r="CT34" s="247"/>
      <c r="CU34" s="247"/>
      <c r="CV34" s="247"/>
      <c r="CW34" s="247"/>
      <c r="CX34" s="247"/>
      <c r="CY34" s="247"/>
    </row>
    <row r="35" spans="1:103" x14ac:dyDescent="0.15">
      <c r="A35" s="247"/>
      <c r="B35" s="247"/>
      <c r="C35" s="247"/>
      <c r="D35" s="661"/>
      <c r="E35" s="247"/>
      <c r="F35" s="247"/>
      <c r="G35" s="247"/>
      <c r="H35" s="247"/>
      <c r="I35" s="247"/>
      <c r="J35" s="247"/>
      <c r="K35" s="247"/>
      <c r="L35" s="247"/>
      <c r="M35" s="247"/>
      <c r="N35" s="247"/>
      <c r="O35" s="247"/>
      <c r="P35" s="247"/>
      <c r="Q35" s="247"/>
      <c r="R35" s="247"/>
      <c r="S35" s="247"/>
      <c r="T35" s="247"/>
      <c r="U35" s="247"/>
      <c r="V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7"/>
      <c r="BR35" s="247"/>
      <c r="BS35" s="247"/>
      <c r="BT35" s="247"/>
      <c r="BU35" s="247"/>
      <c r="BV35" s="247"/>
      <c r="BW35" s="247"/>
      <c r="BX35" s="247"/>
      <c r="BY35" s="247"/>
      <c r="BZ35" s="247"/>
      <c r="CA35" s="247"/>
      <c r="CB35" s="247"/>
      <c r="CC35" s="247"/>
      <c r="CD35" s="247"/>
      <c r="CE35" s="247"/>
      <c r="CF35" s="247"/>
      <c r="CG35" s="247"/>
      <c r="CH35" s="247"/>
      <c r="CI35" s="247"/>
      <c r="CJ35" s="247"/>
      <c r="CK35" s="247"/>
      <c r="CL35" s="247"/>
      <c r="CM35" s="247"/>
      <c r="CN35" s="247"/>
      <c r="CO35" s="247"/>
      <c r="CP35" s="247"/>
      <c r="CQ35" s="247"/>
      <c r="CR35" s="247"/>
      <c r="CS35" s="247"/>
      <c r="CT35" s="247"/>
      <c r="CU35" s="247"/>
      <c r="CV35" s="247"/>
      <c r="CW35" s="247"/>
      <c r="CX35" s="247"/>
      <c r="CY35" s="247"/>
    </row>
    <row r="36" spans="1:103" x14ac:dyDescent="0.15">
      <c r="A36" s="247"/>
      <c r="B36" s="247"/>
      <c r="C36" s="247"/>
      <c r="D36" s="661"/>
      <c r="E36" s="247"/>
      <c r="F36" s="247"/>
      <c r="G36" s="247"/>
      <c r="H36" s="247"/>
      <c r="I36" s="247"/>
      <c r="J36" s="247"/>
      <c r="K36" s="247"/>
      <c r="L36" s="247"/>
      <c r="M36" s="247"/>
      <c r="N36" s="247"/>
      <c r="O36" s="247"/>
      <c r="P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7"/>
      <c r="BR36" s="247"/>
      <c r="BS36" s="247"/>
      <c r="BT36" s="247"/>
      <c r="BU36" s="247"/>
      <c r="BV36" s="247"/>
      <c r="BW36" s="247"/>
      <c r="BX36" s="247"/>
      <c r="BY36" s="247"/>
      <c r="BZ36" s="247"/>
      <c r="CA36" s="247"/>
      <c r="CB36" s="247"/>
      <c r="CC36" s="247"/>
      <c r="CD36" s="247"/>
      <c r="CE36" s="247"/>
      <c r="CF36" s="247"/>
      <c r="CG36" s="247"/>
      <c r="CH36" s="247"/>
      <c r="CI36" s="247"/>
      <c r="CJ36" s="247"/>
      <c r="CK36" s="247"/>
      <c r="CL36" s="247"/>
      <c r="CM36" s="247"/>
      <c r="CN36" s="247"/>
      <c r="CO36" s="247"/>
      <c r="CP36" s="247"/>
      <c r="CQ36" s="247"/>
      <c r="CR36" s="247"/>
      <c r="CS36" s="247"/>
      <c r="CT36" s="247"/>
      <c r="CU36" s="247"/>
      <c r="CV36" s="247"/>
      <c r="CW36" s="247"/>
      <c r="CX36" s="247"/>
      <c r="CY36" s="247"/>
    </row>
    <row r="37" spans="1:103" x14ac:dyDescent="0.15">
      <c r="A37" s="247"/>
      <c r="B37" s="247"/>
      <c r="C37" s="247"/>
      <c r="D37" s="661"/>
      <c r="E37" s="247"/>
      <c r="F37" s="247"/>
      <c r="G37" s="247"/>
      <c r="H37" s="247"/>
      <c r="I37" s="247"/>
      <c r="J37" s="247"/>
      <c r="K37" s="247"/>
      <c r="L37" s="247"/>
      <c r="M37" s="247"/>
      <c r="N37" s="247"/>
      <c r="O37" s="247"/>
      <c r="P37" s="247"/>
      <c r="Q37" s="247"/>
      <c r="R37" s="247"/>
      <c r="S37" s="247"/>
      <c r="T37" s="247"/>
      <c r="U37" s="247"/>
      <c r="V37" s="247"/>
      <c r="W37" s="247"/>
      <c r="X37" s="247"/>
      <c r="Y37" s="247"/>
      <c r="Z37" s="247"/>
      <c r="AA37" s="247"/>
      <c r="AB37" s="247"/>
      <c r="AC37" s="247"/>
      <c r="AD37" s="247"/>
      <c r="AE37" s="247"/>
      <c r="AF37" s="247"/>
      <c r="AG37" s="247"/>
      <c r="AH37" s="247"/>
      <c r="AI37" s="247"/>
      <c r="AJ37" s="247"/>
      <c r="AK37" s="247"/>
      <c r="AL37" s="247"/>
      <c r="AM37" s="247"/>
      <c r="AN37" s="247"/>
      <c r="AO37" s="247"/>
      <c r="AP37" s="247"/>
      <c r="AQ37" s="247"/>
      <c r="AR37" s="247"/>
      <c r="AS37" s="247"/>
      <c r="AT37" s="247"/>
      <c r="AU37" s="247"/>
      <c r="AV37" s="247"/>
      <c r="AW37" s="247"/>
      <c r="AX37" s="247"/>
      <c r="AY37" s="247"/>
      <c r="AZ37" s="247"/>
      <c r="BA37" s="247"/>
      <c r="BB37" s="247"/>
      <c r="BC37" s="247"/>
      <c r="BD37" s="247"/>
      <c r="BE37" s="247"/>
      <c r="BF37" s="247"/>
      <c r="BG37" s="247"/>
      <c r="BH37" s="247"/>
      <c r="BI37" s="247"/>
      <c r="BJ37" s="247"/>
      <c r="BK37" s="247"/>
      <c r="BL37" s="247"/>
      <c r="BM37" s="247"/>
      <c r="BN37" s="247"/>
      <c r="BO37" s="247"/>
      <c r="BP37" s="247"/>
      <c r="BQ37" s="247"/>
      <c r="BR37" s="247"/>
      <c r="BS37" s="247"/>
      <c r="BT37" s="247"/>
      <c r="BU37" s="247"/>
      <c r="BV37" s="247"/>
      <c r="BW37" s="247"/>
      <c r="BX37" s="247"/>
      <c r="BY37" s="247"/>
      <c r="BZ37" s="247"/>
      <c r="CA37" s="247"/>
      <c r="CB37" s="247"/>
      <c r="CC37" s="247"/>
      <c r="CD37" s="247"/>
      <c r="CE37" s="247"/>
      <c r="CF37" s="247"/>
      <c r="CG37" s="247"/>
      <c r="CH37" s="247"/>
      <c r="CI37" s="247"/>
      <c r="CJ37" s="247"/>
      <c r="CK37" s="247"/>
      <c r="CL37" s="247"/>
      <c r="CM37" s="247"/>
      <c r="CN37" s="247"/>
      <c r="CO37" s="247"/>
      <c r="CP37" s="247"/>
      <c r="CQ37" s="247"/>
      <c r="CR37" s="247"/>
      <c r="CS37" s="247"/>
      <c r="CT37" s="247"/>
      <c r="CU37" s="247"/>
      <c r="CV37" s="247"/>
      <c r="CW37" s="247"/>
      <c r="CX37" s="247"/>
      <c r="CY37" s="247"/>
    </row>
    <row r="38" spans="1:103" x14ac:dyDescent="0.15">
      <c r="A38" s="247"/>
      <c r="B38" s="247"/>
      <c r="C38" s="247"/>
      <c r="D38" s="661"/>
      <c r="E38" s="247"/>
      <c r="F38" s="247"/>
      <c r="G38" s="247"/>
      <c r="H38" s="247"/>
      <c r="I38" s="247"/>
      <c r="J38" s="247"/>
      <c r="K38" s="247"/>
      <c r="L38" s="247"/>
      <c r="M38" s="247"/>
      <c r="N38" s="247"/>
      <c r="O38" s="247"/>
      <c r="P38" s="247"/>
      <c r="Q38" s="247"/>
      <c r="R38" s="247"/>
      <c r="S38" s="247"/>
      <c r="T38" s="247"/>
      <c r="U38" s="247"/>
      <c r="V38" s="247"/>
      <c r="W38" s="247"/>
      <c r="X38" s="247"/>
      <c r="Y38" s="247"/>
      <c r="Z38" s="247"/>
      <c r="AA38" s="247"/>
      <c r="AB38" s="247"/>
      <c r="AC38" s="247"/>
      <c r="AD38" s="247"/>
      <c r="AE38" s="247"/>
      <c r="AF38" s="247"/>
      <c r="AG38" s="247"/>
      <c r="AH38" s="247"/>
      <c r="AI38" s="247"/>
      <c r="AJ38" s="247"/>
      <c r="AK38" s="247"/>
      <c r="AL38" s="247"/>
      <c r="AM38" s="247"/>
      <c r="AN38" s="247"/>
      <c r="AO38" s="247"/>
      <c r="AP38" s="247"/>
      <c r="AQ38" s="247"/>
      <c r="AR38" s="247"/>
      <c r="AS38" s="247"/>
      <c r="AT38" s="247"/>
      <c r="AU38" s="247"/>
      <c r="AV38" s="247"/>
      <c r="AW38" s="247"/>
      <c r="AX38" s="247"/>
      <c r="AY38" s="247"/>
      <c r="AZ38" s="247"/>
      <c r="BA38" s="247"/>
      <c r="BB38" s="247"/>
      <c r="BC38" s="247"/>
      <c r="BD38" s="247"/>
      <c r="BE38" s="247"/>
      <c r="BF38" s="247"/>
      <c r="BG38" s="247"/>
      <c r="BH38" s="247"/>
      <c r="BI38" s="247"/>
      <c r="BJ38" s="247"/>
      <c r="BK38" s="247"/>
      <c r="BL38" s="247"/>
      <c r="BM38" s="247"/>
      <c r="BN38" s="247"/>
      <c r="BO38" s="247"/>
      <c r="BP38" s="247"/>
      <c r="BQ38" s="247"/>
      <c r="BR38" s="247"/>
      <c r="BS38" s="247"/>
      <c r="BT38" s="247"/>
      <c r="BU38" s="247"/>
      <c r="BV38" s="247"/>
      <c r="BW38" s="247"/>
      <c r="BX38" s="247"/>
      <c r="BY38" s="247"/>
      <c r="BZ38" s="247"/>
      <c r="CA38" s="247"/>
      <c r="CB38" s="247"/>
      <c r="CC38" s="247"/>
      <c r="CD38" s="247"/>
      <c r="CE38" s="247"/>
      <c r="CF38" s="247"/>
      <c r="CG38" s="247"/>
      <c r="CH38" s="247"/>
      <c r="CI38" s="247"/>
      <c r="CJ38" s="247"/>
      <c r="CK38" s="247"/>
      <c r="CL38" s="247"/>
      <c r="CM38" s="247"/>
      <c r="CN38" s="247"/>
      <c r="CO38" s="247"/>
      <c r="CP38" s="247"/>
      <c r="CQ38" s="247"/>
      <c r="CR38" s="247"/>
      <c r="CS38" s="247"/>
      <c r="CT38" s="247"/>
      <c r="CU38" s="247"/>
      <c r="CV38" s="247"/>
      <c r="CW38" s="247"/>
      <c r="CX38" s="247"/>
      <c r="CY38" s="247"/>
    </row>
    <row r="39" spans="1:103" x14ac:dyDescent="0.15">
      <c r="A39" s="247"/>
      <c r="B39" s="247"/>
      <c r="C39" s="247"/>
      <c r="D39" s="661"/>
      <c r="E39" s="247"/>
      <c r="F39" s="247"/>
      <c r="G39" s="247"/>
      <c r="H39" s="247"/>
      <c r="I39" s="247"/>
      <c r="J39" s="247"/>
      <c r="K39" s="247"/>
      <c r="L39" s="247"/>
      <c r="M39" s="247"/>
      <c r="N39" s="247"/>
      <c r="O39" s="247"/>
      <c r="P39" s="247"/>
      <c r="Q39" s="247"/>
      <c r="R39" s="247"/>
      <c r="S39" s="247"/>
      <c r="T39" s="247"/>
      <c r="U39" s="247"/>
      <c r="V39" s="247"/>
      <c r="W39" s="247"/>
      <c r="X39" s="247"/>
      <c r="Y39" s="247"/>
      <c r="Z39" s="247"/>
      <c r="AA39" s="247"/>
      <c r="AB39" s="247"/>
      <c r="AC39" s="247"/>
      <c r="AD39" s="247"/>
      <c r="AE39" s="247"/>
      <c r="AF39" s="247"/>
      <c r="AG39" s="247"/>
      <c r="AH39" s="247"/>
      <c r="AI39" s="247"/>
      <c r="AJ39" s="247"/>
      <c r="AK39" s="247"/>
      <c r="AL39" s="247"/>
      <c r="AM39" s="247"/>
      <c r="AN39" s="247"/>
      <c r="AO39" s="247"/>
      <c r="AP39" s="247"/>
      <c r="AQ39" s="247"/>
      <c r="AR39" s="247"/>
      <c r="AS39" s="247"/>
      <c r="AT39" s="247"/>
      <c r="AU39" s="247"/>
      <c r="AV39" s="247"/>
      <c r="AW39" s="247"/>
      <c r="AX39" s="247"/>
      <c r="AY39" s="247"/>
      <c r="AZ39" s="247"/>
      <c r="BA39" s="247"/>
      <c r="BB39" s="247"/>
      <c r="BC39" s="247"/>
      <c r="BD39" s="247"/>
      <c r="BE39" s="247"/>
      <c r="BF39" s="247"/>
      <c r="BG39" s="247"/>
      <c r="BH39" s="247"/>
      <c r="BI39" s="247"/>
      <c r="BJ39" s="247"/>
      <c r="BK39" s="247"/>
      <c r="BL39" s="247"/>
      <c r="BM39" s="247"/>
      <c r="BN39" s="247"/>
      <c r="BO39" s="247"/>
      <c r="BP39" s="247"/>
      <c r="BQ39" s="247"/>
      <c r="BR39" s="247"/>
      <c r="BS39" s="247"/>
      <c r="BT39" s="247"/>
      <c r="BU39" s="247"/>
      <c r="BV39" s="247"/>
      <c r="BW39" s="247"/>
      <c r="BX39" s="247"/>
      <c r="BY39" s="247"/>
      <c r="BZ39" s="247"/>
      <c r="CA39" s="247"/>
      <c r="CB39" s="247"/>
      <c r="CC39" s="247"/>
      <c r="CD39" s="247"/>
      <c r="CE39" s="247"/>
      <c r="CF39" s="247"/>
      <c r="CG39" s="247"/>
      <c r="CH39" s="247"/>
      <c r="CI39" s="247"/>
      <c r="CJ39" s="247"/>
      <c r="CK39" s="247"/>
      <c r="CL39" s="247"/>
      <c r="CM39" s="247"/>
      <c r="CN39" s="247"/>
      <c r="CO39" s="247"/>
      <c r="CP39" s="247"/>
      <c r="CQ39" s="247"/>
      <c r="CR39" s="247"/>
      <c r="CS39" s="247"/>
      <c r="CT39" s="247"/>
      <c r="CU39" s="247"/>
      <c r="CV39" s="247"/>
      <c r="CW39" s="247"/>
      <c r="CX39" s="247"/>
      <c r="CY39" s="247"/>
    </row>
    <row r="40" spans="1:103" x14ac:dyDescent="0.15">
      <c r="A40" s="247"/>
      <c r="B40" s="247"/>
      <c r="C40" s="247"/>
      <c r="D40" s="661"/>
      <c r="E40" s="247"/>
      <c r="F40" s="247"/>
      <c r="G40" s="247"/>
      <c r="H40" s="247"/>
      <c r="I40" s="247"/>
      <c r="J40" s="247"/>
      <c r="K40" s="247"/>
      <c r="L40" s="247"/>
      <c r="M40" s="247"/>
      <c r="N40" s="247"/>
      <c r="O40" s="247"/>
      <c r="P40" s="247"/>
      <c r="Q40" s="247"/>
      <c r="R40" s="247"/>
      <c r="S40" s="247"/>
      <c r="T40" s="247"/>
      <c r="U40" s="247"/>
      <c r="V40" s="247"/>
      <c r="W40" s="247"/>
      <c r="X40" s="247"/>
      <c r="Y40" s="247"/>
      <c r="Z40" s="247"/>
      <c r="AA40" s="247"/>
      <c r="AB40" s="247"/>
      <c r="AC40" s="247"/>
      <c r="AD40" s="247"/>
      <c r="AE40" s="247"/>
      <c r="AF40" s="247"/>
      <c r="AG40" s="247"/>
      <c r="AH40" s="247"/>
      <c r="AI40" s="247"/>
      <c r="AJ40" s="247"/>
      <c r="AK40" s="247"/>
      <c r="AL40" s="247"/>
      <c r="AM40" s="247"/>
      <c r="AN40" s="247"/>
      <c r="AO40" s="247"/>
      <c r="AP40" s="247"/>
      <c r="AQ40" s="247"/>
      <c r="AR40" s="247"/>
      <c r="AS40" s="247"/>
      <c r="AT40" s="247"/>
      <c r="AU40" s="247"/>
      <c r="AV40" s="247"/>
      <c r="AW40" s="247"/>
      <c r="AX40" s="247"/>
      <c r="AY40" s="247"/>
      <c r="AZ40" s="247"/>
      <c r="BA40" s="247"/>
      <c r="BB40" s="247"/>
      <c r="BC40" s="247"/>
      <c r="BD40" s="247"/>
      <c r="BE40" s="247"/>
      <c r="BF40" s="247"/>
      <c r="BG40" s="247"/>
      <c r="BH40" s="247"/>
      <c r="BI40" s="247"/>
      <c r="BJ40" s="247"/>
      <c r="BK40" s="247"/>
      <c r="BL40" s="247"/>
      <c r="BM40" s="247"/>
      <c r="BN40" s="247"/>
      <c r="BO40" s="247"/>
      <c r="BP40" s="247"/>
      <c r="BQ40" s="247"/>
      <c r="BR40" s="247"/>
      <c r="BS40" s="247"/>
      <c r="BT40" s="247"/>
      <c r="BU40" s="247"/>
      <c r="BV40" s="247"/>
      <c r="BW40" s="247"/>
      <c r="BX40" s="247"/>
      <c r="BY40" s="247"/>
      <c r="BZ40" s="247"/>
      <c r="CA40" s="247"/>
      <c r="CB40" s="247"/>
      <c r="CC40" s="247"/>
      <c r="CD40" s="247"/>
      <c r="CE40" s="247"/>
      <c r="CF40" s="247"/>
      <c r="CG40" s="247"/>
      <c r="CH40" s="247"/>
      <c r="CI40" s="247"/>
      <c r="CJ40" s="247"/>
      <c r="CK40" s="247"/>
      <c r="CL40" s="247"/>
      <c r="CM40" s="247"/>
      <c r="CN40" s="247"/>
      <c r="CO40" s="247"/>
      <c r="CP40" s="247"/>
      <c r="CQ40" s="247"/>
      <c r="CR40" s="247"/>
      <c r="CS40" s="247"/>
      <c r="CT40" s="247"/>
      <c r="CU40" s="247"/>
      <c r="CV40" s="247"/>
      <c r="CW40" s="247"/>
      <c r="CX40" s="247"/>
      <c r="CY40" s="247"/>
    </row>
    <row r="41" spans="1:103" x14ac:dyDescent="0.15">
      <c r="A41" s="247"/>
      <c r="B41" s="247"/>
      <c r="C41" s="247"/>
      <c r="D41" s="661"/>
      <c r="E41" s="247"/>
      <c r="F41" s="247"/>
      <c r="G41" s="247"/>
      <c r="H41" s="247"/>
      <c r="I41" s="247"/>
      <c r="J41" s="247"/>
      <c r="K41" s="247"/>
      <c r="L41" s="247"/>
      <c r="M41" s="247"/>
      <c r="N41" s="247"/>
      <c r="O41" s="247"/>
      <c r="P41" s="247"/>
      <c r="Q41" s="247"/>
      <c r="R41" s="247"/>
      <c r="S41" s="247"/>
      <c r="T41" s="247"/>
      <c r="U41" s="247"/>
      <c r="V41" s="247"/>
      <c r="W41" s="247"/>
      <c r="X41" s="247"/>
      <c r="Y41" s="247"/>
      <c r="Z41" s="247"/>
      <c r="AA41" s="247"/>
      <c r="AB41" s="247"/>
      <c r="AC41" s="247"/>
      <c r="AD41" s="247"/>
      <c r="AE41" s="247"/>
      <c r="AF41" s="247"/>
      <c r="AG41" s="247"/>
      <c r="AH41" s="247"/>
      <c r="AI41" s="247"/>
      <c r="AJ41" s="247"/>
      <c r="AK41" s="247"/>
      <c r="AL41" s="247"/>
      <c r="AM41" s="247"/>
      <c r="AN41" s="247"/>
      <c r="AO41" s="247"/>
      <c r="AP41" s="247"/>
      <c r="AQ41" s="247"/>
      <c r="AR41" s="247"/>
      <c r="AS41" s="247"/>
      <c r="AT41" s="247"/>
      <c r="AU41" s="247"/>
      <c r="AV41" s="247"/>
      <c r="AW41" s="247"/>
      <c r="AX41" s="247"/>
      <c r="AY41" s="247"/>
      <c r="AZ41" s="247"/>
      <c r="BA41" s="247"/>
      <c r="BB41" s="247"/>
      <c r="BC41" s="247"/>
      <c r="BD41" s="247"/>
      <c r="BE41" s="247"/>
      <c r="BF41" s="247"/>
      <c r="BG41" s="247"/>
      <c r="BH41" s="247"/>
      <c r="BI41" s="247"/>
      <c r="BJ41" s="247"/>
      <c r="BK41" s="247"/>
      <c r="BL41" s="247"/>
      <c r="BM41" s="247"/>
      <c r="BN41" s="247"/>
      <c r="BO41" s="247"/>
      <c r="BP41" s="247"/>
      <c r="BQ41" s="247"/>
      <c r="BR41" s="247"/>
      <c r="BS41" s="247"/>
      <c r="BT41" s="247"/>
      <c r="BU41" s="247"/>
      <c r="BV41" s="247"/>
      <c r="BW41" s="247"/>
      <c r="BX41" s="247"/>
      <c r="BY41" s="247"/>
      <c r="BZ41" s="247"/>
      <c r="CA41" s="247"/>
      <c r="CB41" s="247"/>
      <c r="CC41" s="247"/>
      <c r="CD41" s="247"/>
      <c r="CE41" s="247"/>
      <c r="CF41" s="247"/>
      <c r="CG41" s="247"/>
      <c r="CH41" s="247"/>
      <c r="CI41" s="247"/>
      <c r="CJ41" s="247"/>
      <c r="CK41" s="247"/>
      <c r="CL41" s="247"/>
      <c r="CM41" s="247"/>
      <c r="CN41" s="247"/>
      <c r="CO41" s="247"/>
      <c r="CP41" s="247"/>
      <c r="CQ41" s="247"/>
      <c r="CR41" s="247"/>
      <c r="CS41" s="247"/>
      <c r="CT41" s="247"/>
      <c r="CU41" s="247"/>
      <c r="CV41" s="247"/>
      <c r="CW41" s="247"/>
      <c r="CX41" s="247"/>
      <c r="CY41" s="247"/>
    </row>
    <row r="42" spans="1:103" x14ac:dyDescent="0.15">
      <c r="A42" s="247"/>
      <c r="B42" s="247"/>
      <c r="C42" s="247"/>
      <c r="D42" s="661"/>
      <c r="E42" s="247"/>
      <c r="F42" s="247"/>
      <c r="G42" s="247"/>
      <c r="H42" s="247"/>
      <c r="I42" s="247"/>
      <c r="J42" s="247"/>
      <c r="K42" s="247"/>
      <c r="L42" s="247"/>
      <c r="M42" s="247"/>
      <c r="N42" s="247"/>
      <c r="O42" s="247"/>
      <c r="P42" s="247"/>
      <c r="Q42" s="247"/>
      <c r="R42" s="247"/>
      <c r="S42" s="247"/>
      <c r="T42" s="247"/>
      <c r="U42" s="247"/>
      <c r="V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7"/>
      <c r="BR42" s="247"/>
      <c r="BS42" s="247"/>
      <c r="BT42" s="247"/>
      <c r="BU42" s="247"/>
      <c r="BV42" s="247"/>
      <c r="BW42" s="247"/>
      <c r="BX42" s="247"/>
      <c r="BY42" s="247"/>
      <c r="BZ42" s="247"/>
      <c r="CA42" s="247"/>
      <c r="CB42" s="247"/>
      <c r="CC42" s="247"/>
      <c r="CD42" s="247"/>
      <c r="CE42" s="247"/>
      <c r="CF42" s="247"/>
      <c r="CG42" s="247"/>
      <c r="CH42" s="247"/>
      <c r="CI42" s="247"/>
      <c r="CJ42" s="247"/>
      <c r="CK42" s="247"/>
      <c r="CL42" s="247"/>
      <c r="CM42" s="247"/>
      <c r="CN42" s="247"/>
      <c r="CO42" s="247"/>
      <c r="CP42" s="247"/>
      <c r="CQ42" s="247"/>
      <c r="CR42" s="247"/>
      <c r="CS42" s="247"/>
      <c r="CT42" s="247"/>
      <c r="CU42" s="247"/>
      <c r="CV42" s="247"/>
      <c r="CW42" s="247"/>
      <c r="CX42" s="247"/>
      <c r="CY42" s="247"/>
    </row>
    <row r="43" spans="1:103" x14ac:dyDescent="0.15">
      <c r="A43" s="247"/>
      <c r="B43" s="247"/>
      <c r="C43" s="247"/>
      <c r="D43" s="661"/>
      <c r="E43" s="247"/>
      <c r="F43" s="247"/>
      <c r="G43" s="247"/>
      <c r="H43" s="247"/>
      <c r="I43" s="247"/>
      <c r="J43" s="247"/>
      <c r="K43" s="247"/>
      <c r="L43" s="247"/>
      <c r="M43" s="247"/>
      <c r="N43" s="247"/>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row>
    <row r="44" spans="1:103" x14ac:dyDescent="0.15">
      <c r="A44" s="247"/>
      <c r="B44" s="247"/>
      <c r="C44" s="247"/>
      <c r="D44" s="661"/>
      <c r="E44" s="247"/>
      <c r="F44" s="247"/>
      <c r="G44" s="247"/>
      <c r="H44" s="247"/>
      <c r="I44" s="247"/>
      <c r="J44" s="247"/>
      <c r="K44" s="247"/>
      <c r="L44" s="247"/>
      <c r="M44" s="247"/>
      <c r="N44" s="247"/>
      <c r="O44" s="247"/>
      <c r="P44" s="247"/>
      <c r="Q44" s="247"/>
      <c r="R44" s="247"/>
      <c r="S44" s="247"/>
      <c r="T44" s="247"/>
      <c r="U44" s="247"/>
      <c r="V44" s="247"/>
      <c r="W44" s="247"/>
      <c r="X44" s="247"/>
      <c r="Y44" s="247"/>
      <c r="Z44" s="247"/>
      <c r="AA44" s="247"/>
      <c r="AB44" s="247"/>
      <c r="AC44" s="247"/>
      <c r="AD44" s="247"/>
      <c r="AE44" s="247"/>
      <c r="AF44" s="247"/>
      <c r="AG44" s="247"/>
      <c r="AH44" s="247"/>
      <c r="AI44" s="247"/>
      <c r="AJ44" s="247"/>
      <c r="AK44" s="247"/>
      <c r="AL44" s="247"/>
      <c r="AM44" s="247"/>
      <c r="AN44" s="247"/>
      <c r="AO44" s="247"/>
      <c r="AP44" s="247"/>
      <c r="AQ44" s="247"/>
      <c r="AR44" s="247"/>
      <c r="AS44" s="247"/>
      <c r="AT44" s="247"/>
      <c r="AU44" s="247"/>
      <c r="AV44" s="247"/>
      <c r="AW44" s="247"/>
      <c r="AX44" s="247"/>
      <c r="AY44" s="247"/>
      <c r="AZ44" s="247"/>
      <c r="BA44" s="247"/>
      <c r="BB44" s="247"/>
      <c r="BC44" s="247"/>
      <c r="BD44" s="247"/>
      <c r="BE44" s="247"/>
      <c r="BF44" s="247"/>
      <c r="BG44" s="247"/>
      <c r="BH44" s="247"/>
      <c r="BI44" s="247"/>
      <c r="BJ44" s="247"/>
      <c r="BK44" s="247"/>
      <c r="BL44" s="247"/>
      <c r="BM44" s="247"/>
      <c r="BN44" s="247"/>
      <c r="BO44" s="247"/>
      <c r="BP44" s="247"/>
      <c r="BQ44" s="247"/>
      <c r="BR44" s="247"/>
      <c r="BS44" s="247"/>
      <c r="BT44" s="247"/>
      <c r="BU44" s="247"/>
      <c r="BV44" s="247"/>
      <c r="BW44" s="247"/>
      <c r="BX44" s="247"/>
      <c r="BY44" s="247"/>
      <c r="BZ44" s="247"/>
      <c r="CA44" s="247"/>
      <c r="CB44" s="247"/>
      <c r="CC44" s="247"/>
      <c r="CD44" s="247"/>
      <c r="CE44" s="247"/>
      <c r="CF44" s="247"/>
      <c r="CG44" s="247"/>
      <c r="CH44" s="247"/>
      <c r="CI44" s="247"/>
      <c r="CJ44" s="247"/>
      <c r="CK44" s="247"/>
      <c r="CL44" s="247"/>
      <c r="CM44" s="247"/>
      <c r="CN44" s="247"/>
      <c r="CO44" s="247"/>
      <c r="CP44" s="247"/>
      <c r="CQ44" s="247"/>
      <c r="CR44" s="247"/>
      <c r="CS44" s="247"/>
      <c r="CT44" s="247"/>
      <c r="CU44" s="247"/>
      <c r="CV44" s="247"/>
      <c r="CW44" s="247"/>
      <c r="CX44" s="247"/>
      <c r="CY44" s="247"/>
    </row>
    <row r="45" spans="1:103" x14ac:dyDescent="0.15">
      <c r="A45" s="247"/>
      <c r="B45" s="247"/>
      <c r="C45" s="247"/>
      <c r="D45" s="661"/>
      <c r="E45" s="247"/>
      <c r="F45" s="247"/>
      <c r="G45" s="247"/>
      <c r="H45" s="247"/>
      <c r="I45" s="247"/>
      <c r="J45" s="247"/>
      <c r="K45" s="247"/>
      <c r="L45" s="247"/>
      <c r="M45" s="247"/>
      <c r="N45" s="247"/>
      <c r="O45" s="247"/>
      <c r="P45" s="247"/>
      <c r="Q45" s="247"/>
      <c r="R45" s="247"/>
      <c r="S45" s="247"/>
      <c r="T45" s="247"/>
      <c r="U45" s="247"/>
      <c r="V45" s="247"/>
      <c r="W45" s="247"/>
      <c r="X45" s="247"/>
      <c r="Y45" s="247"/>
      <c r="Z45" s="247"/>
      <c r="AA45" s="247"/>
      <c r="AB45" s="247"/>
      <c r="AC45" s="247"/>
      <c r="AD45" s="247"/>
      <c r="AE45" s="247"/>
      <c r="AF45" s="247"/>
      <c r="AG45" s="247"/>
      <c r="AH45" s="247"/>
      <c r="AI45" s="247"/>
      <c r="AJ45" s="247"/>
      <c r="AK45" s="247"/>
      <c r="AL45" s="247"/>
      <c r="AM45" s="247"/>
      <c r="AN45" s="247"/>
      <c r="AO45" s="247"/>
      <c r="AP45" s="247"/>
      <c r="AQ45" s="247"/>
      <c r="AR45" s="247"/>
      <c r="AS45" s="247"/>
      <c r="AT45" s="247"/>
      <c r="AU45" s="247"/>
      <c r="AV45" s="247"/>
      <c r="AW45" s="247"/>
      <c r="AX45" s="247"/>
      <c r="AY45" s="247"/>
      <c r="AZ45" s="247"/>
      <c r="BA45" s="247"/>
      <c r="BB45" s="247"/>
      <c r="BC45" s="247"/>
      <c r="BD45" s="247"/>
      <c r="BE45" s="247"/>
      <c r="BF45" s="247"/>
      <c r="BG45" s="247"/>
      <c r="BH45" s="247"/>
      <c r="BI45" s="247"/>
      <c r="BJ45" s="247"/>
      <c r="BK45" s="247"/>
      <c r="BL45" s="247"/>
      <c r="BM45" s="247"/>
      <c r="BN45" s="247"/>
      <c r="BO45" s="247"/>
      <c r="BP45" s="247"/>
      <c r="BQ45" s="247"/>
      <c r="BR45" s="247"/>
      <c r="BS45" s="247"/>
      <c r="BT45" s="247"/>
      <c r="BU45" s="247"/>
      <c r="BV45" s="247"/>
      <c r="BW45" s="247"/>
      <c r="BX45" s="247"/>
      <c r="BY45" s="247"/>
      <c r="BZ45" s="247"/>
      <c r="CA45" s="247"/>
      <c r="CB45" s="247"/>
      <c r="CC45" s="247"/>
      <c r="CD45" s="247"/>
      <c r="CE45" s="247"/>
      <c r="CF45" s="247"/>
      <c r="CG45" s="247"/>
      <c r="CH45" s="247"/>
      <c r="CI45" s="247"/>
      <c r="CJ45" s="247"/>
      <c r="CK45" s="247"/>
      <c r="CL45" s="247"/>
      <c r="CM45" s="247"/>
      <c r="CN45" s="247"/>
      <c r="CO45" s="247"/>
      <c r="CP45" s="247"/>
      <c r="CQ45" s="247"/>
      <c r="CR45" s="247"/>
      <c r="CS45" s="247"/>
      <c r="CT45" s="247"/>
      <c r="CU45" s="247"/>
      <c r="CV45" s="247"/>
      <c r="CW45" s="247"/>
      <c r="CX45" s="247"/>
      <c r="CY45" s="247"/>
    </row>
    <row r="46" spans="1:103" x14ac:dyDescent="0.15">
      <c r="A46" s="247"/>
      <c r="B46" s="247"/>
      <c r="C46" s="247"/>
      <c r="D46" s="661"/>
      <c r="E46" s="247"/>
      <c r="F46" s="247"/>
      <c r="G46" s="247"/>
      <c r="H46" s="247"/>
      <c r="I46" s="247"/>
      <c r="J46" s="247"/>
      <c r="K46" s="247"/>
      <c r="L46" s="247"/>
      <c r="M46" s="247"/>
      <c r="N46" s="247"/>
      <c r="O46" s="247"/>
      <c r="P46" s="247"/>
      <c r="Q46" s="247"/>
      <c r="R46" s="247"/>
      <c r="S46" s="247"/>
      <c r="T46" s="247"/>
      <c r="U46" s="247"/>
      <c r="V46" s="247"/>
      <c r="W46" s="247"/>
      <c r="X46" s="247"/>
      <c r="Y46" s="247"/>
      <c r="Z46" s="247"/>
      <c r="AA46" s="247"/>
      <c r="AB46" s="247"/>
      <c r="AC46" s="247"/>
      <c r="AD46" s="247"/>
      <c r="AE46" s="247"/>
      <c r="AF46" s="247"/>
      <c r="AG46" s="247"/>
      <c r="AH46" s="247"/>
      <c r="AI46" s="247"/>
      <c r="AJ46" s="247"/>
      <c r="AK46" s="247"/>
      <c r="AL46" s="247"/>
      <c r="AM46" s="247"/>
      <c r="AN46" s="247"/>
      <c r="AO46" s="247"/>
      <c r="AP46" s="247"/>
      <c r="AQ46" s="247"/>
      <c r="AR46" s="247"/>
      <c r="AS46" s="247"/>
      <c r="AT46" s="247"/>
      <c r="AU46" s="247"/>
      <c r="AV46" s="247"/>
      <c r="AW46" s="247"/>
      <c r="AX46" s="247"/>
      <c r="AY46" s="247"/>
      <c r="AZ46" s="247"/>
      <c r="BA46" s="247"/>
      <c r="BB46" s="247"/>
      <c r="BC46" s="247"/>
      <c r="BD46" s="247"/>
      <c r="BE46" s="247"/>
      <c r="BF46" s="247"/>
      <c r="BG46" s="247"/>
      <c r="BH46" s="247"/>
      <c r="BI46" s="247"/>
      <c r="BJ46" s="247"/>
      <c r="BK46" s="247"/>
      <c r="BL46" s="247"/>
      <c r="BM46" s="247"/>
      <c r="BN46" s="247"/>
      <c r="BO46" s="247"/>
      <c r="BP46" s="247"/>
      <c r="BQ46" s="247"/>
      <c r="BR46" s="247"/>
      <c r="BS46" s="247"/>
      <c r="BT46" s="247"/>
      <c r="BU46" s="247"/>
      <c r="BV46" s="247"/>
      <c r="BW46" s="247"/>
      <c r="BX46" s="247"/>
      <c r="BY46" s="247"/>
      <c r="BZ46" s="247"/>
      <c r="CA46" s="247"/>
      <c r="CB46" s="247"/>
      <c r="CC46" s="247"/>
      <c r="CD46" s="247"/>
      <c r="CE46" s="247"/>
      <c r="CF46" s="247"/>
      <c r="CG46" s="247"/>
      <c r="CH46" s="247"/>
      <c r="CI46" s="247"/>
      <c r="CJ46" s="247"/>
      <c r="CK46" s="247"/>
      <c r="CL46" s="247"/>
      <c r="CM46" s="247"/>
      <c r="CN46" s="247"/>
      <c r="CO46" s="247"/>
      <c r="CP46" s="247"/>
      <c r="CQ46" s="247"/>
      <c r="CR46" s="247"/>
      <c r="CS46" s="247"/>
      <c r="CT46" s="247"/>
      <c r="CU46" s="247"/>
      <c r="CV46" s="247"/>
      <c r="CW46" s="247"/>
      <c r="CX46" s="247"/>
      <c r="CY46" s="247"/>
    </row>
    <row r="47" spans="1:103" x14ac:dyDescent="0.15">
      <c r="A47" s="247"/>
      <c r="B47" s="247"/>
      <c r="C47" s="247"/>
      <c r="D47" s="661"/>
      <c r="E47" s="247"/>
      <c r="F47" s="247"/>
      <c r="G47" s="247"/>
      <c r="H47" s="247"/>
      <c r="I47" s="247"/>
      <c r="J47" s="247"/>
      <c r="K47" s="247"/>
      <c r="L47" s="247"/>
      <c r="M47" s="247"/>
      <c r="N47" s="247"/>
      <c r="O47" s="247"/>
      <c r="P47" s="247"/>
      <c r="Q47" s="247"/>
      <c r="R47" s="247"/>
      <c r="S47" s="247"/>
      <c r="T47" s="247"/>
      <c r="U47" s="247"/>
      <c r="V47" s="247"/>
      <c r="W47" s="247"/>
      <c r="X47" s="247"/>
      <c r="Y47" s="247"/>
      <c r="Z47" s="247"/>
      <c r="AA47" s="247"/>
      <c r="AB47" s="247"/>
      <c r="AC47" s="247"/>
      <c r="AD47" s="247"/>
      <c r="AE47" s="247"/>
      <c r="AF47" s="247"/>
      <c r="AG47" s="247"/>
      <c r="AH47" s="247"/>
      <c r="AI47" s="247"/>
      <c r="AJ47" s="247"/>
      <c r="AK47" s="247"/>
      <c r="AL47" s="247"/>
      <c r="AM47" s="247"/>
      <c r="AN47" s="247"/>
      <c r="AO47" s="247"/>
      <c r="AP47" s="247"/>
      <c r="AQ47" s="247"/>
      <c r="AR47" s="247"/>
      <c r="AS47" s="247"/>
      <c r="AT47" s="247"/>
      <c r="AU47" s="247"/>
      <c r="AV47" s="247"/>
      <c r="AW47" s="247"/>
      <c r="AX47" s="247"/>
      <c r="AY47" s="247"/>
      <c r="AZ47" s="247"/>
      <c r="BA47" s="247"/>
      <c r="BB47" s="247"/>
      <c r="BC47" s="247"/>
      <c r="BD47" s="247"/>
      <c r="BE47" s="247"/>
      <c r="BF47" s="247"/>
      <c r="BG47" s="247"/>
      <c r="BH47" s="247"/>
      <c r="BI47" s="247"/>
      <c r="BJ47" s="247"/>
      <c r="BK47" s="247"/>
      <c r="BL47" s="247"/>
      <c r="BM47" s="247"/>
      <c r="BN47" s="247"/>
      <c r="BO47" s="247"/>
      <c r="BP47" s="247"/>
      <c r="BQ47" s="247"/>
      <c r="BR47" s="247"/>
      <c r="BS47" s="247"/>
      <c r="BT47" s="247"/>
      <c r="BU47" s="247"/>
      <c r="BV47" s="247"/>
      <c r="BW47" s="247"/>
      <c r="BX47" s="247"/>
      <c r="BY47" s="247"/>
      <c r="BZ47" s="247"/>
      <c r="CA47" s="247"/>
      <c r="CB47" s="247"/>
      <c r="CC47" s="247"/>
      <c r="CD47" s="247"/>
      <c r="CE47" s="247"/>
      <c r="CF47" s="247"/>
      <c r="CG47" s="247"/>
      <c r="CH47" s="247"/>
      <c r="CI47" s="247"/>
      <c r="CJ47" s="247"/>
      <c r="CK47" s="247"/>
      <c r="CL47" s="247"/>
      <c r="CM47" s="247"/>
      <c r="CN47" s="247"/>
      <c r="CO47" s="247"/>
      <c r="CP47" s="247"/>
      <c r="CQ47" s="247"/>
      <c r="CR47" s="247"/>
      <c r="CS47" s="247"/>
      <c r="CT47" s="247"/>
      <c r="CU47" s="247"/>
      <c r="CV47" s="247"/>
      <c r="CW47" s="247"/>
      <c r="CX47" s="247"/>
      <c r="CY47" s="247"/>
    </row>
    <row r="48" spans="1:103" x14ac:dyDescent="0.15">
      <c r="A48" s="247"/>
      <c r="B48" s="247"/>
      <c r="C48" s="247"/>
      <c r="D48" s="661"/>
      <c r="E48" s="247"/>
      <c r="F48" s="247"/>
      <c r="G48" s="247"/>
      <c r="H48" s="247"/>
      <c r="I48" s="247"/>
      <c r="J48" s="247"/>
      <c r="K48" s="247"/>
      <c r="L48" s="247"/>
      <c r="M48" s="247"/>
      <c r="N48" s="247"/>
      <c r="O48" s="247"/>
      <c r="P48" s="247"/>
      <c r="Q48" s="247"/>
      <c r="R48" s="247"/>
      <c r="S48" s="247"/>
      <c r="T48" s="247"/>
      <c r="U48" s="247"/>
      <c r="V48" s="247"/>
      <c r="W48" s="247"/>
      <c r="X48" s="247"/>
      <c r="Y48" s="247"/>
      <c r="Z48" s="247"/>
      <c r="AA48" s="247"/>
      <c r="AB48" s="247"/>
      <c r="AC48" s="247"/>
      <c r="AD48" s="247"/>
      <c r="AE48" s="247"/>
      <c r="AF48" s="247"/>
      <c r="AG48" s="247"/>
      <c r="AH48" s="247"/>
      <c r="AI48" s="247"/>
      <c r="AJ48" s="247"/>
      <c r="AK48" s="247"/>
      <c r="AL48" s="247"/>
      <c r="AM48" s="247"/>
      <c r="AN48" s="247"/>
      <c r="AO48" s="247"/>
      <c r="AP48" s="247"/>
      <c r="AQ48" s="247"/>
      <c r="AR48" s="247"/>
      <c r="AS48" s="247"/>
      <c r="AT48" s="247"/>
      <c r="AU48" s="247"/>
      <c r="AV48" s="247"/>
      <c r="AW48" s="247"/>
      <c r="AX48" s="247"/>
      <c r="AY48" s="247"/>
      <c r="AZ48" s="247"/>
      <c r="BA48" s="247"/>
      <c r="BB48" s="247"/>
      <c r="BC48" s="247"/>
      <c r="BD48" s="247"/>
      <c r="BE48" s="247"/>
      <c r="BF48" s="247"/>
      <c r="BG48" s="247"/>
      <c r="BH48" s="247"/>
      <c r="BI48" s="247"/>
      <c r="BJ48" s="247"/>
      <c r="BK48" s="247"/>
      <c r="BL48" s="247"/>
      <c r="BM48" s="247"/>
      <c r="BN48" s="247"/>
      <c r="BO48" s="247"/>
      <c r="BP48" s="247"/>
      <c r="BQ48" s="247"/>
      <c r="BR48" s="247"/>
      <c r="BS48" s="247"/>
      <c r="BT48" s="247"/>
      <c r="BU48" s="247"/>
      <c r="BV48" s="247"/>
      <c r="BW48" s="247"/>
      <c r="BX48" s="247"/>
      <c r="BY48" s="247"/>
      <c r="BZ48" s="247"/>
      <c r="CA48" s="247"/>
      <c r="CB48" s="247"/>
      <c r="CC48" s="247"/>
      <c r="CD48" s="247"/>
      <c r="CE48" s="247"/>
      <c r="CF48" s="247"/>
      <c r="CG48" s="247"/>
      <c r="CH48" s="247"/>
      <c r="CI48" s="247"/>
      <c r="CJ48" s="247"/>
      <c r="CK48" s="247"/>
      <c r="CL48" s="247"/>
      <c r="CM48" s="247"/>
      <c r="CN48" s="247"/>
      <c r="CO48" s="247"/>
      <c r="CP48" s="247"/>
      <c r="CQ48" s="247"/>
      <c r="CR48" s="247"/>
      <c r="CS48" s="247"/>
      <c r="CT48" s="247"/>
      <c r="CU48" s="247"/>
      <c r="CV48" s="247"/>
      <c r="CW48" s="247"/>
      <c r="CX48" s="247"/>
      <c r="CY48" s="247"/>
    </row>
    <row r="49" spans="1:103" x14ac:dyDescent="0.15">
      <c r="A49" s="247"/>
      <c r="B49" s="247"/>
      <c r="C49" s="247"/>
      <c r="D49" s="661"/>
      <c r="E49" s="247"/>
      <c r="F49" s="247"/>
      <c r="G49" s="247"/>
      <c r="H49" s="247"/>
      <c r="I49" s="247"/>
      <c r="J49" s="247"/>
      <c r="K49" s="247"/>
      <c r="L49" s="247"/>
      <c r="M49" s="247"/>
      <c r="N49" s="247"/>
      <c r="O49" s="247"/>
      <c r="P49" s="247"/>
      <c r="Q49" s="247"/>
      <c r="R49" s="247"/>
      <c r="S49" s="247"/>
      <c r="T49" s="247"/>
      <c r="U49" s="247"/>
      <c r="V49" s="247"/>
      <c r="W49" s="247"/>
      <c r="X49" s="247"/>
      <c r="Y49" s="247"/>
      <c r="Z49" s="247"/>
      <c r="AA49" s="247"/>
      <c r="AB49" s="247"/>
      <c r="AC49" s="247"/>
      <c r="AD49" s="247"/>
      <c r="AE49" s="247"/>
      <c r="AF49" s="247"/>
      <c r="AG49" s="247"/>
      <c r="AH49" s="247"/>
      <c r="AI49" s="247"/>
      <c r="AJ49" s="247"/>
      <c r="AK49" s="247"/>
      <c r="AL49" s="247"/>
      <c r="AM49" s="247"/>
      <c r="AN49" s="247"/>
      <c r="AO49" s="247"/>
      <c r="AP49" s="247"/>
      <c r="AQ49" s="247"/>
      <c r="AR49" s="247"/>
      <c r="AS49" s="247"/>
      <c r="AT49" s="247"/>
      <c r="AU49" s="247"/>
      <c r="AV49" s="247"/>
      <c r="AW49" s="247"/>
      <c r="AX49" s="247"/>
      <c r="AY49" s="247"/>
      <c r="AZ49" s="247"/>
      <c r="BA49" s="247"/>
      <c r="BB49" s="247"/>
      <c r="BC49" s="247"/>
      <c r="BD49" s="247"/>
      <c r="BE49" s="247"/>
      <c r="BF49" s="247"/>
      <c r="BG49" s="247"/>
      <c r="BH49" s="247"/>
      <c r="BI49" s="247"/>
      <c r="BJ49" s="247"/>
      <c r="BK49" s="247"/>
      <c r="BL49" s="247"/>
      <c r="BM49" s="247"/>
      <c r="BN49" s="247"/>
      <c r="BO49" s="247"/>
      <c r="BP49" s="247"/>
      <c r="BQ49" s="247"/>
      <c r="BR49" s="247"/>
      <c r="BS49" s="247"/>
      <c r="BT49" s="247"/>
      <c r="BU49" s="247"/>
      <c r="BV49" s="247"/>
      <c r="BW49" s="247"/>
      <c r="BX49" s="247"/>
      <c r="BY49" s="247"/>
      <c r="BZ49" s="247"/>
      <c r="CA49" s="247"/>
      <c r="CB49" s="247"/>
      <c r="CC49" s="247"/>
      <c r="CD49" s="247"/>
      <c r="CE49" s="247"/>
      <c r="CF49" s="247"/>
      <c r="CG49" s="247"/>
      <c r="CH49" s="247"/>
      <c r="CI49" s="247"/>
      <c r="CJ49" s="247"/>
      <c r="CK49" s="247"/>
      <c r="CL49" s="247"/>
      <c r="CM49" s="247"/>
      <c r="CN49" s="247"/>
      <c r="CO49" s="247"/>
      <c r="CP49" s="247"/>
      <c r="CQ49" s="247"/>
      <c r="CR49" s="247"/>
      <c r="CS49" s="247"/>
      <c r="CT49" s="247"/>
      <c r="CU49" s="247"/>
      <c r="CV49" s="247"/>
      <c r="CW49" s="247"/>
      <c r="CX49" s="247"/>
      <c r="CY49" s="247"/>
    </row>
    <row r="50" spans="1:103" x14ac:dyDescent="0.15">
      <c r="A50" s="247"/>
      <c r="B50" s="247"/>
      <c r="C50" s="247"/>
      <c r="D50" s="661"/>
      <c r="E50" s="247"/>
      <c r="F50" s="247"/>
      <c r="G50" s="247"/>
      <c r="H50" s="247"/>
      <c r="I50" s="247"/>
      <c r="J50" s="247"/>
      <c r="K50" s="247"/>
      <c r="L50" s="247"/>
      <c r="M50" s="247"/>
      <c r="N50" s="247"/>
      <c r="O50" s="247"/>
      <c r="P50" s="247"/>
      <c r="Q50" s="247"/>
      <c r="R50" s="247"/>
      <c r="S50" s="247"/>
      <c r="T50" s="247"/>
      <c r="U50" s="247"/>
      <c r="V50" s="247"/>
      <c r="W50" s="247"/>
      <c r="X50" s="247"/>
      <c r="Y50" s="247"/>
      <c r="Z50" s="247"/>
      <c r="AA50" s="247"/>
      <c r="AB50" s="247"/>
      <c r="AC50" s="247"/>
      <c r="AD50" s="247"/>
      <c r="AE50" s="247"/>
      <c r="AF50" s="247"/>
      <c r="AG50" s="247"/>
      <c r="AH50" s="247"/>
      <c r="AI50" s="247"/>
      <c r="AJ50" s="247"/>
      <c r="AK50" s="247"/>
      <c r="AL50" s="247"/>
      <c r="AM50" s="247"/>
      <c r="AN50" s="247"/>
      <c r="AO50" s="247"/>
      <c r="AP50" s="247"/>
      <c r="AQ50" s="247"/>
      <c r="AR50" s="247"/>
      <c r="AS50" s="247"/>
      <c r="AT50" s="247"/>
      <c r="AU50" s="247"/>
      <c r="AV50" s="247"/>
      <c r="AW50" s="247"/>
      <c r="AX50" s="247"/>
      <c r="AY50" s="247"/>
      <c r="AZ50" s="247"/>
      <c r="BA50" s="247"/>
      <c r="BB50" s="247"/>
      <c r="BC50" s="247"/>
      <c r="BD50" s="247"/>
      <c r="BE50" s="247"/>
      <c r="BF50" s="247"/>
      <c r="BG50" s="247"/>
      <c r="BH50" s="247"/>
      <c r="BI50" s="247"/>
      <c r="BJ50" s="247"/>
      <c r="BK50" s="247"/>
      <c r="BL50" s="247"/>
      <c r="BM50" s="247"/>
      <c r="BN50" s="247"/>
      <c r="BO50" s="247"/>
      <c r="BP50" s="247"/>
      <c r="BQ50" s="247"/>
      <c r="BR50" s="247"/>
      <c r="BS50" s="247"/>
      <c r="BT50" s="247"/>
      <c r="BU50" s="247"/>
      <c r="BV50" s="247"/>
      <c r="BW50" s="247"/>
      <c r="BX50" s="247"/>
      <c r="BY50" s="247"/>
      <c r="BZ50" s="247"/>
      <c r="CA50" s="247"/>
      <c r="CB50" s="247"/>
      <c r="CC50" s="247"/>
      <c r="CD50" s="247"/>
      <c r="CE50" s="247"/>
      <c r="CF50" s="247"/>
      <c r="CG50" s="247"/>
      <c r="CH50" s="247"/>
      <c r="CI50" s="247"/>
      <c r="CJ50" s="247"/>
      <c r="CK50" s="247"/>
      <c r="CL50" s="247"/>
      <c r="CM50" s="247"/>
      <c r="CN50" s="247"/>
      <c r="CO50" s="247"/>
      <c r="CP50" s="247"/>
      <c r="CQ50" s="247"/>
      <c r="CR50" s="247"/>
      <c r="CS50" s="247"/>
      <c r="CT50" s="247"/>
      <c r="CU50" s="247"/>
      <c r="CV50" s="247"/>
      <c r="CW50" s="247"/>
      <c r="CX50" s="247"/>
      <c r="CY50" s="247"/>
    </row>
    <row r="51" spans="1:103" x14ac:dyDescent="0.15">
      <c r="A51" s="247"/>
      <c r="B51" s="247"/>
      <c r="C51" s="247"/>
      <c r="D51" s="661"/>
      <c r="E51" s="247"/>
      <c r="F51" s="247"/>
      <c r="G51" s="247"/>
      <c r="H51" s="247"/>
      <c r="I51" s="247"/>
      <c r="J51" s="247"/>
      <c r="K51" s="247"/>
      <c r="L51" s="247"/>
      <c r="M51" s="247"/>
      <c r="N51" s="247"/>
      <c r="O51" s="247"/>
      <c r="P51" s="247"/>
      <c r="Q51" s="247"/>
      <c r="R51" s="247"/>
      <c r="S51" s="247"/>
      <c r="T51" s="247"/>
      <c r="U51" s="247"/>
      <c r="V51" s="247"/>
      <c r="W51" s="247"/>
      <c r="X51" s="247"/>
      <c r="Y51" s="247"/>
      <c r="Z51" s="247"/>
      <c r="AA51" s="247"/>
      <c r="AB51" s="247"/>
      <c r="AC51" s="247"/>
      <c r="AD51" s="247"/>
      <c r="AE51" s="247"/>
      <c r="AF51" s="247"/>
      <c r="AG51" s="247"/>
      <c r="AH51" s="247"/>
      <c r="AI51" s="247"/>
      <c r="AJ51" s="247"/>
      <c r="AK51" s="247"/>
      <c r="AL51" s="247"/>
      <c r="AM51" s="247"/>
      <c r="AN51" s="247"/>
      <c r="AO51" s="247"/>
      <c r="AP51" s="247"/>
      <c r="AQ51" s="247"/>
      <c r="AR51" s="247"/>
      <c r="AS51" s="247"/>
      <c r="AT51" s="247"/>
      <c r="AU51" s="247"/>
      <c r="AV51" s="247"/>
      <c r="AW51" s="247"/>
      <c r="AX51" s="247"/>
      <c r="AY51" s="247"/>
      <c r="AZ51" s="247"/>
      <c r="BA51" s="247"/>
      <c r="BB51" s="247"/>
      <c r="BC51" s="247"/>
      <c r="BD51" s="247"/>
      <c r="BE51" s="247"/>
      <c r="BF51" s="247"/>
      <c r="BG51" s="247"/>
      <c r="BH51" s="247"/>
      <c r="BI51" s="247"/>
      <c r="BJ51" s="247"/>
      <c r="BK51" s="247"/>
      <c r="BL51" s="247"/>
      <c r="BM51" s="247"/>
      <c r="BN51" s="247"/>
      <c r="BO51" s="247"/>
      <c r="BP51" s="247"/>
      <c r="BQ51" s="247"/>
      <c r="BR51" s="247"/>
      <c r="BS51" s="247"/>
      <c r="BT51" s="247"/>
      <c r="BU51" s="247"/>
      <c r="BV51" s="247"/>
      <c r="BW51" s="247"/>
      <c r="BX51" s="247"/>
      <c r="BY51" s="247"/>
      <c r="BZ51" s="247"/>
      <c r="CA51" s="247"/>
      <c r="CB51" s="247"/>
      <c r="CC51" s="247"/>
      <c r="CD51" s="247"/>
      <c r="CE51" s="247"/>
      <c r="CF51" s="247"/>
      <c r="CG51" s="247"/>
      <c r="CH51" s="247"/>
      <c r="CI51" s="247"/>
      <c r="CJ51" s="247"/>
      <c r="CK51" s="247"/>
      <c r="CL51" s="247"/>
      <c r="CM51" s="247"/>
      <c r="CN51" s="247"/>
      <c r="CO51" s="247"/>
      <c r="CP51" s="247"/>
      <c r="CQ51" s="247"/>
      <c r="CR51" s="247"/>
      <c r="CS51" s="247"/>
      <c r="CT51" s="247"/>
      <c r="CU51" s="247"/>
      <c r="CV51" s="247"/>
      <c r="CW51" s="247"/>
      <c r="CX51" s="247"/>
      <c r="CY51" s="247"/>
    </row>
    <row r="52" spans="1:103" x14ac:dyDescent="0.15">
      <c r="A52" s="247"/>
      <c r="B52" s="247"/>
      <c r="C52" s="247"/>
      <c r="D52" s="661"/>
      <c r="E52" s="247"/>
      <c r="F52" s="247"/>
      <c r="G52" s="247"/>
      <c r="H52" s="247"/>
      <c r="I52" s="247"/>
      <c r="J52" s="247"/>
      <c r="K52" s="247"/>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47"/>
      <c r="AI52" s="247"/>
      <c r="AJ52" s="247"/>
      <c r="AK52" s="247"/>
      <c r="AL52" s="247"/>
      <c r="AM52" s="247"/>
      <c r="AN52" s="247"/>
      <c r="AO52" s="247"/>
      <c r="AP52" s="247"/>
      <c r="AQ52" s="247"/>
      <c r="AR52" s="247"/>
      <c r="AS52" s="247"/>
      <c r="AT52" s="247"/>
      <c r="AU52" s="247"/>
      <c r="AV52" s="247"/>
      <c r="AW52" s="247"/>
      <c r="AX52" s="247"/>
      <c r="AY52" s="247"/>
      <c r="AZ52" s="247"/>
      <c r="BA52" s="247"/>
      <c r="BB52" s="247"/>
      <c r="BC52" s="247"/>
      <c r="BD52" s="247"/>
      <c r="BE52" s="247"/>
      <c r="BF52" s="247"/>
      <c r="BG52" s="247"/>
      <c r="BH52" s="247"/>
      <c r="BI52" s="247"/>
      <c r="BJ52" s="247"/>
      <c r="BK52" s="247"/>
      <c r="BL52" s="247"/>
      <c r="BM52" s="247"/>
      <c r="BN52" s="247"/>
      <c r="BO52" s="247"/>
      <c r="BP52" s="247"/>
      <c r="BQ52" s="247"/>
      <c r="BR52" s="247"/>
      <c r="BS52" s="247"/>
      <c r="BT52" s="247"/>
      <c r="BU52" s="247"/>
      <c r="BV52" s="247"/>
      <c r="BW52" s="247"/>
      <c r="BX52" s="247"/>
      <c r="BY52" s="247"/>
      <c r="BZ52" s="247"/>
      <c r="CA52" s="247"/>
      <c r="CB52" s="247"/>
      <c r="CC52" s="247"/>
      <c r="CD52" s="247"/>
      <c r="CE52" s="247"/>
      <c r="CF52" s="247"/>
      <c r="CG52" s="247"/>
      <c r="CH52" s="247"/>
      <c r="CI52" s="247"/>
      <c r="CJ52" s="247"/>
      <c r="CK52" s="247"/>
      <c r="CL52" s="247"/>
      <c r="CM52" s="247"/>
      <c r="CN52" s="247"/>
      <c r="CO52" s="247"/>
      <c r="CP52" s="247"/>
      <c r="CQ52" s="247"/>
      <c r="CR52" s="247"/>
      <c r="CS52" s="247"/>
      <c r="CT52" s="247"/>
      <c r="CU52" s="247"/>
      <c r="CV52" s="247"/>
      <c r="CW52" s="247"/>
      <c r="CX52" s="247"/>
      <c r="CY52" s="247"/>
    </row>
    <row r="53" spans="1:103" x14ac:dyDescent="0.15">
      <c r="A53" s="247"/>
      <c r="B53" s="247"/>
      <c r="C53" s="247"/>
      <c r="D53" s="661"/>
      <c r="E53" s="247"/>
      <c r="F53" s="247"/>
      <c r="G53" s="247"/>
      <c r="H53" s="247"/>
      <c r="I53" s="247"/>
      <c r="J53" s="247"/>
      <c r="K53" s="247"/>
      <c r="L53" s="247"/>
      <c r="M53" s="247"/>
      <c r="N53" s="247"/>
      <c r="O53" s="247"/>
      <c r="P53" s="247"/>
      <c r="Q53" s="247"/>
      <c r="R53" s="247"/>
      <c r="S53" s="247"/>
      <c r="T53" s="247"/>
      <c r="U53" s="247"/>
      <c r="V53" s="247"/>
      <c r="W53" s="247"/>
      <c r="X53" s="247"/>
      <c r="Y53" s="247"/>
      <c r="Z53" s="247"/>
      <c r="AA53" s="247"/>
      <c r="AB53" s="247"/>
      <c r="AC53" s="247"/>
      <c r="AD53" s="247"/>
      <c r="AE53" s="247"/>
      <c r="AF53" s="247"/>
      <c r="AG53" s="247"/>
      <c r="AH53" s="247"/>
      <c r="AI53" s="247"/>
      <c r="AJ53" s="247"/>
      <c r="AK53" s="247"/>
      <c r="AL53" s="247"/>
      <c r="AM53" s="247"/>
      <c r="AN53" s="247"/>
      <c r="AO53" s="247"/>
      <c r="AP53" s="247"/>
      <c r="AQ53" s="247"/>
      <c r="AR53" s="247"/>
      <c r="AS53" s="247"/>
      <c r="AT53" s="247"/>
      <c r="AU53" s="247"/>
      <c r="AV53" s="247"/>
      <c r="AW53" s="247"/>
      <c r="AX53" s="247"/>
      <c r="AY53" s="247"/>
      <c r="AZ53" s="247"/>
      <c r="BA53" s="247"/>
      <c r="BB53" s="247"/>
      <c r="BC53" s="247"/>
      <c r="BD53" s="247"/>
      <c r="BE53" s="247"/>
      <c r="BF53" s="247"/>
      <c r="BG53" s="247"/>
      <c r="BH53" s="247"/>
      <c r="BI53" s="247"/>
      <c r="BJ53" s="247"/>
      <c r="BK53" s="247"/>
      <c r="BL53" s="247"/>
      <c r="BM53" s="247"/>
      <c r="BN53" s="247"/>
      <c r="BO53" s="247"/>
      <c r="BP53" s="247"/>
      <c r="BQ53" s="247"/>
      <c r="BR53" s="247"/>
      <c r="BS53" s="247"/>
      <c r="BT53" s="247"/>
      <c r="BU53" s="247"/>
      <c r="BV53" s="247"/>
      <c r="BW53" s="247"/>
      <c r="BX53" s="247"/>
      <c r="BY53" s="247"/>
      <c r="BZ53" s="247"/>
      <c r="CA53" s="247"/>
      <c r="CB53" s="247"/>
      <c r="CC53" s="247"/>
      <c r="CD53" s="247"/>
      <c r="CE53" s="247"/>
      <c r="CF53" s="247"/>
      <c r="CG53" s="247"/>
      <c r="CH53" s="247"/>
      <c r="CI53" s="247"/>
      <c r="CJ53" s="247"/>
      <c r="CK53" s="247"/>
      <c r="CL53" s="247"/>
      <c r="CM53" s="247"/>
      <c r="CN53" s="247"/>
      <c r="CO53" s="247"/>
      <c r="CP53" s="247"/>
      <c r="CQ53" s="247"/>
      <c r="CR53" s="247"/>
      <c r="CS53" s="247"/>
      <c r="CT53" s="247"/>
      <c r="CU53" s="247"/>
      <c r="CV53" s="247"/>
      <c r="CW53" s="247"/>
      <c r="CX53" s="247"/>
      <c r="CY53" s="247"/>
    </row>
    <row r="54" spans="1:103" x14ac:dyDescent="0.15">
      <c r="A54" s="247"/>
      <c r="B54" s="247"/>
      <c r="C54" s="247"/>
      <c r="D54" s="661"/>
      <c r="E54" s="247"/>
      <c r="F54" s="247"/>
      <c r="G54" s="247"/>
      <c r="H54" s="247"/>
      <c r="I54" s="247"/>
      <c r="J54" s="247"/>
      <c r="K54" s="247"/>
      <c r="L54" s="247"/>
      <c r="M54" s="247"/>
      <c r="N54" s="247"/>
      <c r="O54" s="247"/>
      <c r="P54" s="247"/>
      <c r="Q54" s="247"/>
      <c r="R54" s="247"/>
      <c r="S54" s="247"/>
      <c r="T54" s="247"/>
      <c r="U54" s="247"/>
      <c r="V54" s="247"/>
      <c r="W54" s="247"/>
      <c r="X54" s="247"/>
      <c r="Y54" s="247"/>
      <c r="Z54" s="247"/>
      <c r="AA54" s="247"/>
      <c r="AB54" s="247"/>
      <c r="AC54" s="247"/>
      <c r="AD54" s="247"/>
      <c r="AE54" s="247"/>
      <c r="AF54" s="247"/>
      <c r="AG54" s="247"/>
      <c r="AH54" s="247"/>
      <c r="AI54" s="247"/>
      <c r="AJ54" s="247"/>
      <c r="AK54" s="247"/>
      <c r="AL54" s="247"/>
      <c r="AM54" s="247"/>
      <c r="AN54" s="247"/>
      <c r="AO54" s="247"/>
      <c r="AP54" s="247"/>
      <c r="AQ54" s="247"/>
      <c r="AR54" s="247"/>
      <c r="AS54" s="247"/>
      <c r="AT54" s="247"/>
      <c r="AU54" s="247"/>
      <c r="AV54" s="247"/>
      <c r="AW54" s="247"/>
      <c r="AX54" s="247"/>
      <c r="AY54" s="247"/>
      <c r="AZ54" s="247"/>
      <c r="BA54" s="247"/>
      <c r="BB54" s="247"/>
      <c r="BC54" s="247"/>
      <c r="BD54" s="247"/>
      <c r="BE54" s="247"/>
      <c r="BF54" s="247"/>
      <c r="BG54" s="247"/>
      <c r="BH54" s="247"/>
      <c r="BI54" s="247"/>
      <c r="BJ54" s="247"/>
      <c r="BK54" s="247"/>
      <c r="BL54" s="247"/>
      <c r="BM54" s="247"/>
      <c r="BN54" s="247"/>
      <c r="BO54" s="247"/>
      <c r="BP54" s="247"/>
      <c r="BQ54" s="247"/>
      <c r="BR54" s="247"/>
      <c r="BS54" s="247"/>
      <c r="BT54" s="247"/>
      <c r="BU54" s="247"/>
      <c r="BV54" s="247"/>
      <c r="BW54" s="247"/>
      <c r="BX54" s="247"/>
      <c r="BY54" s="247"/>
      <c r="BZ54" s="247"/>
      <c r="CA54" s="247"/>
      <c r="CB54" s="247"/>
      <c r="CC54" s="247"/>
      <c r="CD54" s="247"/>
      <c r="CE54" s="247"/>
      <c r="CF54" s="247"/>
      <c r="CG54" s="247"/>
      <c r="CH54" s="247"/>
      <c r="CI54" s="247"/>
      <c r="CJ54" s="247"/>
      <c r="CK54" s="247"/>
      <c r="CL54" s="247"/>
      <c r="CM54" s="247"/>
      <c r="CN54" s="247"/>
      <c r="CO54" s="247"/>
      <c r="CP54" s="247"/>
      <c r="CQ54" s="247"/>
      <c r="CR54" s="247"/>
      <c r="CS54" s="247"/>
      <c r="CT54" s="247"/>
      <c r="CU54" s="247"/>
      <c r="CV54" s="247"/>
      <c r="CW54" s="247"/>
      <c r="CX54" s="247"/>
      <c r="CY54" s="247"/>
    </row>
    <row r="55" spans="1:103" x14ac:dyDescent="0.15">
      <c r="A55" s="247"/>
      <c r="B55" s="247"/>
      <c r="C55" s="247"/>
      <c r="D55" s="661"/>
      <c r="E55" s="247"/>
      <c r="F55" s="247"/>
      <c r="G55" s="247"/>
      <c r="H55" s="247"/>
      <c r="I55" s="247"/>
      <c r="J55" s="247"/>
      <c r="K55" s="247"/>
      <c r="L55" s="247"/>
      <c r="M55" s="247"/>
      <c r="N55" s="247"/>
      <c r="O55" s="247"/>
      <c r="P55" s="247"/>
      <c r="Q55" s="247"/>
      <c r="R55" s="247"/>
      <c r="S55" s="247"/>
      <c r="T55" s="247"/>
      <c r="U55" s="247"/>
      <c r="V55" s="247"/>
      <c r="W55" s="247"/>
      <c r="X55" s="247"/>
      <c r="Y55" s="247"/>
      <c r="Z55" s="247"/>
      <c r="AA55" s="247"/>
      <c r="AB55" s="247"/>
      <c r="AC55" s="247"/>
      <c r="AD55" s="247"/>
      <c r="AE55" s="247"/>
      <c r="AF55" s="247"/>
      <c r="AG55" s="247"/>
      <c r="AH55" s="247"/>
      <c r="AI55" s="247"/>
      <c r="AJ55" s="247"/>
      <c r="AK55" s="247"/>
      <c r="AL55" s="247"/>
      <c r="AM55" s="247"/>
      <c r="AN55" s="247"/>
      <c r="AO55" s="247"/>
      <c r="AP55" s="247"/>
      <c r="AQ55" s="247"/>
      <c r="AR55" s="247"/>
      <c r="AS55" s="247"/>
      <c r="AT55" s="247"/>
      <c r="AU55" s="247"/>
      <c r="AV55" s="247"/>
      <c r="AW55" s="247"/>
      <c r="AX55" s="247"/>
      <c r="AY55" s="247"/>
      <c r="AZ55" s="247"/>
      <c r="BA55" s="247"/>
      <c r="BB55" s="247"/>
      <c r="BC55" s="247"/>
      <c r="BD55" s="247"/>
      <c r="BE55" s="247"/>
      <c r="BF55" s="247"/>
      <c r="BG55" s="247"/>
      <c r="BH55" s="247"/>
      <c r="BI55" s="247"/>
      <c r="BJ55" s="247"/>
      <c r="BK55" s="247"/>
      <c r="BL55" s="247"/>
      <c r="BM55" s="247"/>
      <c r="BN55" s="247"/>
      <c r="BO55" s="247"/>
      <c r="BP55" s="247"/>
      <c r="BQ55" s="247"/>
      <c r="BR55" s="247"/>
      <c r="BS55" s="247"/>
      <c r="BT55" s="247"/>
      <c r="BU55" s="247"/>
      <c r="BV55" s="247"/>
      <c r="BW55" s="247"/>
      <c r="BX55" s="247"/>
      <c r="BY55" s="247"/>
      <c r="BZ55" s="247"/>
      <c r="CA55" s="247"/>
      <c r="CB55" s="247"/>
      <c r="CC55" s="247"/>
      <c r="CD55" s="247"/>
      <c r="CE55" s="247"/>
      <c r="CF55" s="247"/>
      <c r="CG55" s="247"/>
      <c r="CH55" s="247"/>
      <c r="CI55" s="247"/>
      <c r="CJ55" s="247"/>
      <c r="CK55" s="247"/>
      <c r="CL55" s="247"/>
      <c r="CM55" s="247"/>
      <c r="CN55" s="247"/>
      <c r="CO55" s="247"/>
      <c r="CP55" s="247"/>
      <c r="CQ55" s="247"/>
      <c r="CR55" s="247"/>
      <c r="CS55" s="247"/>
      <c r="CT55" s="247"/>
      <c r="CU55" s="247"/>
      <c r="CV55" s="247"/>
      <c r="CW55" s="247"/>
      <c r="CX55" s="247"/>
      <c r="CY55" s="247"/>
    </row>
    <row r="56" spans="1:103" x14ac:dyDescent="0.15">
      <c r="A56" s="247"/>
      <c r="B56" s="247"/>
      <c r="C56" s="247"/>
      <c r="D56" s="661"/>
      <c r="E56" s="247"/>
      <c r="F56" s="247"/>
      <c r="G56" s="247"/>
      <c r="H56" s="247"/>
      <c r="I56" s="247"/>
      <c r="J56" s="247"/>
      <c r="K56" s="247"/>
      <c r="L56" s="247"/>
      <c r="M56" s="247"/>
      <c r="N56" s="247"/>
      <c r="O56" s="247"/>
      <c r="P56" s="247"/>
      <c r="Q56" s="247"/>
      <c r="R56" s="247"/>
      <c r="S56" s="247"/>
      <c r="T56" s="247"/>
      <c r="U56" s="247"/>
      <c r="V56" s="247"/>
      <c r="W56" s="247"/>
      <c r="X56" s="247"/>
      <c r="Y56" s="247"/>
      <c r="Z56" s="247"/>
      <c r="AA56" s="247"/>
      <c r="AB56" s="247"/>
      <c r="AC56" s="247"/>
      <c r="AD56" s="247"/>
      <c r="AE56" s="247"/>
      <c r="AF56" s="247"/>
      <c r="AG56" s="247"/>
      <c r="AH56" s="247"/>
      <c r="AI56" s="247"/>
      <c r="AJ56" s="247"/>
      <c r="AK56" s="247"/>
      <c r="AL56" s="247"/>
      <c r="AM56" s="247"/>
      <c r="AN56" s="247"/>
      <c r="AO56" s="247"/>
      <c r="AP56" s="247"/>
      <c r="AQ56" s="247"/>
      <c r="AR56" s="247"/>
      <c r="AS56" s="247"/>
      <c r="AT56" s="247"/>
      <c r="AU56" s="247"/>
      <c r="AV56" s="247"/>
      <c r="AW56" s="247"/>
      <c r="AX56" s="247"/>
      <c r="AY56" s="247"/>
      <c r="AZ56" s="247"/>
      <c r="BA56" s="247"/>
      <c r="BB56" s="247"/>
      <c r="BC56" s="247"/>
      <c r="BD56" s="247"/>
      <c r="BE56" s="247"/>
      <c r="BF56" s="247"/>
      <c r="BG56" s="247"/>
      <c r="BH56" s="247"/>
      <c r="BI56" s="247"/>
      <c r="BJ56" s="247"/>
      <c r="BK56" s="247"/>
      <c r="BL56" s="247"/>
      <c r="BM56" s="247"/>
      <c r="BN56" s="247"/>
      <c r="BO56" s="247"/>
      <c r="BP56" s="247"/>
      <c r="BQ56" s="247"/>
      <c r="BR56" s="247"/>
      <c r="BS56" s="247"/>
      <c r="BT56" s="247"/>
      <c r="BU56" s="247"/>
      <c r="BV56" s="247"/>
      <c r="BW56" s="247"/>
      <c r="BX56" s="247"/>
      <c r="BY56" s="247"/>
      <c r="BZ56" s="247"/>
      <c r="CA56" s="247"/>
      <c r="CB56" s="247"/>
      <c r="CC56" s="247"/>
      <c r="CD56" s="247"/>
      <c r="CE56" s="247"/>
      <c r="CF56" s="247"/>
      <c r="CG56" s="247"/>
      <c r="CH56" s="247"/>
      <c r="CI56" s="247"/>
      <c r="CJ56" s="247"/>
      <c r="CK56" s="247"/>
      <c r="CL56" s="247"/>
      <c r="CM56" s="247"/>
      <c r="CN56" s="247"/>
      <c r="CO56" s="247"/>
      <c r="CP56" s="247"/>
      <c r="CQ56" s="247"/>
      <c r="CR56" s="247"/>
      <c r="CS56" s="247"/>
      <c r="CT56" s="247"/>
      <c r="CU56" s="247"/>
      <c r="CV56" s="247"/>
      <c r="CW56" s="247"/>
      <c r="CX56" s="247"/>
      <c r="CY56" s="247"/>
    </row>
    <row r="57" spans="1:103" x14ac:dyDescent="0.15">
      <c r="A57" s="247"/>
      <c r="B57" s="247"/>
      <c r="C57" s="247"/>
      <c r="D57" s="661"/>
      <c r="E57" s="247"/>
      <c r="F57" s="247"/>
      <c r="G57" s="247"/>
      <c r="H57" s="247"/>
      <c r="I57" s="247"/>
      <c r="J57" s="247"/>
      <c r="K57" s="247"/>
      <c r="L57" s="247"/>
      <c r="M57" s="247"/>
      <c r="N57" s="247"/>
      <c r="O57" s="247"/>
      <c r="P57" s="247"/>
      <c r="Q57" s="247"/>
      <c r="R57" s="247"/>
      <c r="S57" s="247"/>
      <c r="T57" s="247"/>
      <c r="U57" s="247"/>
      <c r="V57" s="247"/>
      <c r="W57" s="247"/>
      <c r="X57" s="247"/>
      <c r="Y57" s="247"/>
      <c r="Z57" s="247"/>
      <c r="AA57" s="247"/>
      <c r="AB57" s="247"/>
      <c r="AC57" s="247"/>
      <c r="AD57" s="247"/>
      <c r="AE57" s="247"/>
      <c r="AF57" s="247"/>
      <c r="AG57" s="247"/>
      <c r="AH57" s="247"/>
      <c r="AI57" s="247"/>
      <c r="AJ57" s="247"/>
      <c r="AK57" s="247"/>
      <c r="AL57" s="247"/>
      <c r="AM57" s="247"/>
      <c r="AN57" s="247"/>
      <c r="AO57" s="247"/>
      <c r="AP57" s="247"/>
      <c r="AQ57" s="247"/>
      <c r="AR57" s="247"/>
      <c r="AS57" s="247"/>
      <c r="AT57" s="247"/>
      <c r="AU57" s="247"/>
      <c r="AV57" s="247"/>
      <c r="AW57" s="247"/>
      <c r="AX57" s="247"/>
      <c r="AY57" s="247"/>
      <c r="AZ57" s="247"/>
      <c r="BA57" s="247"/>
      <c r="BB57" s="247"/>
      <c r="BC57" s="247"/>
      <c r="BD57" s="247"/>
      <c r="BE57" s="247"/>
      <c r="BF57" s="247"/>
      <c r="BG57" s="247"/>
      <c r="BH57" s="247"/>
      <c r="BI57" s="247"/>
      <c r="BJ57" s="247"/>
      <c r="BK57" s="247"/>
      <c r="BL57" s="247"/>
      <c r="BM57" s="247"/>
      <c r="BN57" s="247"/>
      <c r="BO57" s="247"/>
      <c r="BP57" s="247"/>
      <c r="BQ57" s="247"/>
      <c r="BR57" s="247"/>
      <c r="BS57" s="247"/>
      <c r="BT57" s="247"/>
      <c r="BU57" s="247"/>
      <c r="BV57" s="247"/>
      <c r="BW57" s="247"/>
      <c r="BX57" s="247"/>
      <c r="BY57" s="247"/>
      <c r="BZ57" s="247"/>
      <c r="CA57" s="247"/>
      <c r="CB57" s="247"/>
      <c r="CC57" s="247"/>
      <c r="CD57" s="247"/>
      <c r="CE57" s="247"/>
      <c r="CF57" s="247"/>
      <c r="CG57" s="247"/>
      <c r="CH57" s="247"/>
      <c r="CI57" s="247"/>
      <c r="CJ57" s="247"/>
      <c r="CK57" s="247"/>
      <c r="CL57" s="247"/>
      <c r="CM57" s="247"/>
      <c r="CN57" s="247"/>
      <c r="CO57" s="247"/>
      <c r="CP57" s="247"/>
      <c r="CQ57" s="247"/>
      <c r="CR57" s="247"/>
      <c r="CS57" s="247"/>
      <c r="CT57" s="247"/>
      <c r="CU57" s="247"/>
      <c r="CV57" s="247"/>
      <c r="CW57" s="247"/>
      <c r="CX57" s="247"/>
      <c r="CY57" s="247"/>
    </row>
    <row r="58" spans="1:103" x14ac:dyDescent="0.15">
      <c r="A58" s="247"/>
      <c r="B58" s="247"/>
      <c r="C58" s="247"/>
      <c r="D58" s="661"/>
      <c r="E58" s="247"/>
      <c r="F58" s="247"/>
      <c r="G58" s="247"/>
      <c r="H58" s="247"/>
      <c r="I58" s="247"/>
      <c r="J58" s="247"/>
      <c r="K58" s="247"/>
      <c r="L58" s="247"/>
      <c r="M58" s="247"/>
      <c r="N58" s="247"/>
      <c r="O58" s="247"/>
      <c r="P58" s="247"/>
      <c r="Q58" s="247"/>
      <c r="R58" s="247"/>
      <c r="S58" s="247"/>
      <c r="T58" s="247"/>
      <c r="U58" s="247"/>
      <c r="V58" s="247"/>
      <c r="W58" s="247"/>
      <c r="X58" s="247"/>
      <c r="Y58" s="247"/>
      <c r="Z58" s="247"/>
      <c r="AA58" s="247"/>
      <c r="AB58" s="247"/>
      <c r="AC58" s="247"/>
      <c r="AD58" s="247"/>
      <c r="AE58" s="247"/>
      <c r="AF58" s="247"/>
      <c r="AG58" s="247"/>
      <c r="AH58" s="247"/>
      <c r="AI58" s="247"/>
      <c r="AJ58" s="247"/>
      <c r="AK58" s="247"/>
      <c r="AL58" s="247"/>
      <c r="AM58" s="247"/>
      <c r="AN58" s="247"/>
      <c r="AO58" s="247"/>
      <c r="AP58" s="247"/>
      <c r="AQ58" s="247"/>
      <c r="AR58" s="247"/>
      <c r="AS58" s="247"/>
      <c r="AT58" s="247"/>
      <c r="AU58" s="247"/>
      <c r="AV58" s="247"/>
      <c r="AW58" s="247"/>
      <c r="AX58" s="247"/>
      <c r="AY58" s="247"/>
      <c r="AZ58" s="247"/>
      <c r="BA58" s="247"/>
      <c r="BB58" s="247"/>
      <c r="BC58" s="247"/>
      <c r="BD58" s="247"/>
      <c r="BE58" s="247"/>
      <c r="BF58" s="247"/>
      <c r="BG58" s="247"/>
      <c r="BH58" s="247"/>
      <c r="BI58" s="247"/>
      <c r="BJ58" s="247"/>
      <c r="BK58" s="247"/>
      <c r="BL58" s="247"/>
      <c r="BM58" s="247"/>
      <c r="BN58" s="247"/>
      <c r="BO58" s="247"/>
      <c r="BP58" s="247"/>
      <c r="BQ58" s="247"/>
      <c r="BR58" s="247"/>
      <c r="BS58" s="247"/>
      <c r="BT58" s="247"/>
      <c r="BU58" s="247"/>
      <c r="BV58" s="247"/>
      <c r="BW58" s="247"/>
      <c r="BX58" s="247"/>
      <c r="BY58" s="247"/>
      <c r="BZ58" s="247"/>
      <c r="CA58" s="247"/>
      <c r="CB58" s="247"/>
      <c r="CC58" s="247"/>
      <c r="CD58" s="247"/>
      <c r="CE58" s="247"/>
      <c r="CF58" s="247"/>
      <c r="CG58" s="247"/>
      <c r="CH58" s="247"/>
      <c r="CI58" s="247"/>
      <c r="CJ58" s="247"/>
      <c r="CK58" s="247"/>
      <c r="CL58" s="247"/>
      <c r="CM58" s="247"/>
      <c r="CN58" s="247"/>
      <c r="CO58" s="247"/>
      <c r="CP58" s="247"/>
      <c r="CQ58" s="247"/>
      <c r="CR58" s="247"/>
      <c r="CS58" s="247"/>
      <c r="CT58" s="247"/>
      <c r="CU58" s="247"/>
      <c r="CV58" s="247"/>
      <c r="CW58" s="247"/>
      <c r="CX58" s="247"/>
      <c r="CY58" s="247"/>
    </row>
    <row r="59" spans="1:103" x14ac:dyDescent="0.15">
      <c r="A59" s="247"/>
      <c r="B59" s="247"/>
      <c r="C59" s="247"/>
      <c r="D59" s="661"/>
      <c r="E59" s="247"/>
      <c r="F59" s="247"/>
      <c r="G59" s="247"/>
      <c r="H59" s="247"/>
      <c r="I59" s="247"/>
      <c r="J59" s="247"/>
      <c r="K59" s="247"/>
      <c r="L59" s="247"/>
      <c r="M59" s="247"/>
      <c r="N59" s="247"/>
      <c r="O59" s="247"/>
      <c r="P59" s="247"/>
      <c r="Q59" s="247"/>
      <c r="R59" s="247"/>
      <c r="S59" s="247"/>
      <c r="T59" s="247"/>
      <c r="U59" s="247"/>
      <c r="V59" s="247"/>
      <c r="W59" s="247"/>
      <c r="X59" s="247"/>
      <c r="Y59" s="247"/>
      <c r="Z59" s="247"/>
      <c r="AA59" s="247"/>
      <c r="AB59" s="247"/>
      <c r="AC59" s="247"/>
      <c r="AD59" s="247"/>
      <c r="AE59" s="247"/>
      <c r="AF59" s="247"/>
      <c r="AG59" s="247"/>
      <c r="AH59" s="247"/>
      <c r="AI59" s="247"/>
      <c r="AJ59" s="247"/>
      <c r="AK59" s="247"/>
      <c r="AL59" s="247"/>
      <c r="AM59" s="247"/>
      <c r="AN59" s="247"/>
      <c r="AO59" s="247"/>
      <c r="AP59" s="247"/>
      <c r="AQ59" s="247"/>
      <c r="AR59" s="247"/>
      <c r="AS59" s="247"/>
      <c r="AT59" s="247"/>
      <c r="AU59" s="247"/>
      <c r="AV59" s="247"/>
      <c r="AW59" s="247"/>
      <c r="AX59" s="247"/>
      <c r="AY59" s="247"/>
      <c r="AZ59" s="247"/>
      <c r="BA59" s="247"/>
      <c r="BB59" s="247"/>
      <c r="BC59" s="247"/>
      <c r="BD59" s="247"/>
      <c r="BE59" s="247"/>
      <c r="BF59" s="247"/>
      <c r="BG59" s="247"/>
      <c r="BH59" s="247"/>
      <c r="BI59" s="247"/>
      <c r="BJ59" s="247"/>
      <c r="BK59" s="247"/>
      <c r="BL59" s="247"/>
      <c r="BM59" s="247"/>
      <c r="BN59" s="247"/>
      <c r="BO59" s="247"/>
      <c r="BP59" s="247"/>
      <c r="BQ59" s="247"/>
      <c r="BR59" s="247"/>
      <c r="BS59" s="247"/>
      <c r="BT59" s="247"/>
      <c r="BU59" s="247"/>
      <c r="BV59" s="247"/>
      <c r="BW59" s="247"/>
      <c r="BX59" s="247"/>
      <c r="BY59" s="247"/>
      <c r="BZ59" s="247"/>
      <c r="CA59" s="247"/>
      <c r="CB59" s="247"/>
      <c r="CC59" s="247"/>
      <c r="CD59" s="247"/>
      <c r="CE59" s="247"/>
      <c r="CF59" s="247"/>
      <c r="CG59" s="247"/>
      <c r="CH59" s="247"/>
      <c r="CI59" s="247"/>
      <c r="CJ59" s="247"/>
      <c r="CK59" s="247"/>
      <c r="CL59" s="247"/>
      <c r="CM59" s="247"/>
      <c r="CN59" s="247"/>
      <c r="CO59" s="247"/>
      <c r="CP59" s="247"/>
      <c r="CQ59" s="247"/>
      <c r="CR59" s="247"/>
      <c r="CS59" s="247"/>
      <c r="CT59" s="247"/>
      <c r="CU59" s="247"/>
      <c r="CV59" s="247"/>
      <c r="CW59" s="247"/>
      <c r="CX59" s="247"/>
      <c r="CY59" s="247"/>
    </row>
    <row r="60" spans="1:103" x14ac:dyDescent="0.15">
      <c r="A60" s="247"/>
      <c r="B60" s="247"/>
      <c r="C60" s="247"/>
      <c r="D60" s="661"/>
      <c r="E60" s="247"/>
      <c r="F60" s="247"/>
      <c r="G60" s="247"/>
      <c r="H60" s="247"/>
      <c r="I60" s="247"/>
      <c r="J60" s="247"/>
      <c r="K60" s="247"/>
      <c r="L60" s="247"/>
      <c r="M60" s="247"/>
      <c r="N60" s="247"/>
      <c r="O60" s="247"/>
      <c r="P60" s="247"/>
      <c r="Q60" s="247"/>
      <c r="R60" s="247"/>
      <c r="S60" s="247"/>
      <c r="T60" s="247"/>
      <c r="U60" s="247"/>
      <c r="V60" s="247"/>
      <c r="W60" s="247"/>
      <c r="X60" s="247"/>
      <c r="Y60" s="247"/>
      <c r="Z60" s="247"/>
      <c r="AA60" s="247"/>
      <c r="AB60" s="247"/>
      <c r="AC60" s="247"/>
      <c r="AD60" s="247"/>
      <c r="AE60" s="247"/>
      <c r="AF60" s="247"/>
      <c r="AG60" s="247"/>
      <c r="AH60" s="247"/>
      <c r="AI60" s="247"/>
      <c r="AJ60" s="247"/>
      <c r="AK60" s="247"/>
      <c r="AL60" s="247"/>
      <c r="AM60" s="247"/>
      <c r="AN60" s="247"/>
      <c r="AO60" s="247"/>
      <c r="AP60" s="247"/>
      <c r="AQ60" s="247"/>
      <c r="AR60" s="247"/>
      <c r="AS60" s="247"/>
      <c r="AT60" s="247"/>
      <c r="AU60" s="247"/>
      <c r="AV60" s="247"/>
      <c r="AW60" s="247"/>
      <c r="AX60" s="247"/>
      <c r="AY60" s="247"/>
      <c r="AZ60" s="247"/>
      <c r="BA60" s="247"/>
      <c r="BB60" s="247"/>
      <c r="BC60" s="247"/>
      <c r="BD60" s="247"/>
      <c r="BE60" s="247"/>
      <c r="BF60" s="247"/>
      <c r="BG60" s="247"/>
      <c r="BH60" s="247"/>
      <c r="BI60" s="247"/>
      <c r="BJ60" s="247"/>
      <c r="BK60" s="247"/>
      <c r="BL60" s="247"/>
      <c r="BM60" s="247"/>
      <c r="BN60" s="247"/>
      <c r="BO60" s="247"/>
      <c r="BP60" s="247"/>
      <c r="BQ60" s="247"/>
      <c r="BR60" s="247"/>
      <c r="BS60" s="247"/>
      <c r="BT60" s="247"/>
      <c r="BU60" s="247"/>
      <c r="BV60" s="247"/>
      <c r="BW60" s="247"/>
      <c r="BX60" s="247"/>
      <c r="BY60" s="247"/>
      <c r="BZ60" s="247"/>
      <c r="CA60" s="247"/>
      <c r="CB60" s="247"/>
      <c r="CC60" s="247"/>
      <c r="CD60" s="247"/>
      <c r="CE60" s="247"/>
      <c r="CF60" s="247"/>
      <c r="CG60" s="247"/>
      <c r="CH60" s="247"/>
      <c r="CI60" s="247"/>
      <c r="CJ60" s="247"/>
      <c r="CK60" s="247"/>
      <c r="CL60" s="247"/>
      <c r="CM60" s="247"/>
      <c r="CN60" s="247"/>
      <c r="CO60" s="247"/>
      <c r="CP60" s="247"/>
      <c r="CQ60" s="247"/>
      <c r="CR60" s="247"/>
      <c r="CS60" s="247"/>
      <c r="CT60" s="247"/>
      <c r="CU60" s="247"/>
      <c r="CV60" s="247"/>
      <c r="CW60" s="247"/>
      <c r="CX60" s="247"/>
      <c r="CY60" s="247"/>
    </row>
    <row r="61" spans="1:103" x14ac:dyDescent="0.15">
      <c r="A61" s="247"/>
      <c r="B61" s="247"/>
      <c r="C61" s="247"/>
      <c r="D61" s="661"/>
      <c r="E61" s="247"/>
      <c r="F61" s="247"/>
      <c r="G61" s="247"/>
      <c r="H61" s="247"/>
      <c r="I61" s="247"/>
      <c r="J61" s="247"/>
      <c r="K61" s="247"/>
      <c r="L61" s="247"/>
      <c r="M61" s="247"/>
      <c r="N61" s="247"/>
      <c r="O61" s="247"/>
      <c r="P61" s="247"/>
      <c r="Q61" s="247"/>
      <c r="R61" s="247"/>
      <c r="S61" s="247"/>
      <c r="T61" s="247"/>
      <c r="U61" s="247"/>
      <c r="V61" s="247"/>
      <c r="W61" s="247"/>
      <c r="X61" s="247"/>
      <c r="Y61" s="247"/>
      <c r="Z61" s="247"/>
      <c r="AA61" s="247"/>
      <c r="AB61" s="247"/>
      <c r="AC61" s="247"/>
      <c r="AD61" s="247"/>
      <c r="AE61" s="247"/>
      <c r="AF61" s="247"/>
      <c r="AG61" s="247"/>
      <c r="AH61" s="247"/>
      <c r="AI61" s="247"/>
      <c r="AJ61" s="247"/>
      <c r="AK61" s="247"/>
      <c r="AL61" s="247"/>
      <c r="AM61" s="247"/>
      <c r="AN61" s="247"/>
      <c r="AO61" s="247"/>
      <c r="AP61" s="247"/>
      <c r="AQ61" s="247"/>
      <c r="AR61" s="247"/>
      <c r="AS61" s="247"/>
      <c r="AT61" s="247"/>
      <c r="AU61" s="247"/>
      <c r="AV61" s="247"/>
      <c r="AW61" s="247"/>
      <c r="AX61" s="247"/>
      <c r="AY61" s="247"/>
      <c r="AZ61" s="247"/>
      <c r="BA61" s="247"/>
      <c r="BB61" s="247"/>
      <c r="BC61" s="247"/>
      <c r="BD61" s="247"/>
      <c r="BE61" s="247"/>
      <c r="BF61" s="247"/>
      <c r="BG61" s="247"/>
      <c r="BH61" s="247"/>
      <c r="BI61" s="247"/>
      <c r="BJ61" s="247"/>
      <c r="BK61" s="247"/>
      <c r="BL61" s="247"/>
      <c r="BM61" s="247"/>
      <c r="BN61" s="247"/>
      <c r="BO61" s="247"/>
      <c r="BP61" s="247"/>
      <c r="BQ61" s="247"/>
      <c r="BR61" s="247"/>
      <c r="BS61" s="247"/>
      <c r="BT61" s="247"/>
      <c r="BU61" s="247"/>
      <c r="BV61" s="247"/>
      <c r="BW61" s="247"/>
      <c r="BX61" s="247"/>
      <c r="BY61" s="247"/>
      <c r="BZ61" s="247"/>
      <c r="CA61" s="247"/>
      <c r="CB61" s="247"/>
      <c r="CC61" s="247"/>
      <c r="CD61" s="247"/>
      <c r="CE61" s="247"/>
      <c r="CF61" s="247"/>
      <c r="CG61" s="247"/>
      <c r="CH61" s="247"/>
      <c r="CI61" s="247"/>
      <c r="CJ61" s="247"/>
      <c r="CK61" s="247"/>
      <c r="CL61" s="247"/>
      <c r="CM61" s="247"/>
      <c r="CN61" s="247"/>
      <c r="CO61" s="247"/>
      <c r="CP61" s="247"/>
      <c r="CQ61" s="247"/>
      <c r="CR61" s="247"/>
      <c r="CS61" s="247"/>
      <c r="CT61" s="247"/>
      <c r="CU61" s="247"/>
      <c r="CV61" s="247"/>
      <c r="CW61" s="247"/>
      <c r="CX61" s="247"/>
      <c r="CY61" s="247"/>
    </row>
    <row r="62" spans="1:103" x14ac:dyDescent="0.15">
      <c r="A62" s="247"/>
      <c r="B62" s="247"/>
      <c r="C62" s="247"/>
      <c r="D62" s="661"/>
      <c r="E62" s="247"/>
      <c r="F62" s="247"/>
      <c r="G62" s="247"/>
      <c r="H62" s="247"/>
      <c r="I62" s="247"/>
      <c r="J62" s="247"/>
      <c r="K62" s="247"/>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7"/>
      <c r="AL62" s="247"/>
      <c r="AM62" s="247"/>
      <c r="AN62" s="247"/>
      <c r="AO62" s="247"/>
      <c r="AP62" s="247"/>
      <c r="AQ62" s="247"/>
      <c r="AR62" s="247"/>
      <c r="AS62" s="247"/>
      <c r="AT62" s="247"/>
      <c r="AU62" s="247"/>
      <c r="AV62" s="247"/>
      <c r="AW62" s="247"/>
      <c r="AX62" s="247"/>
      <c r="AY62" s="247"/>
      <c r="AZ62" s="247"/>
      <c r="BA62" s="247"/>
      <c r="BB62" s="247"/>
      <c r="BC62" s="247"/>
      <c r="BD62" s="247"/>
      <c r="BE62" s="247"/>
      <c r="BF62" s="247"/>
      <c r="BG62" s="247"/>
      <c r="BH62" s="247"/>
      <c r="BI62" s="247"/>
      <c r="BJ62" s="247"/>
      <c r="BK62" s="247"/>
      <c r="BL62" s="247"/>
      <c r="BM62" s="247"/>
      <c r="BN62" s="247"/>
      <c r="BO62" s="247"/>
      <c r="BP62" s="247"/>
      <c r="BQ62" s="247"/>
      <c r="BR62" s="247"/>
      <c r="BS62" s="247"/>
      <c r="BT62" s="247"/>
      <c r="BU62" s="247"/>
      <c r="BV62" s="247"/>
      <c r="BW62" s="247"/>
      <c r="BX62" s="247"/>
      <c r="BY62" s="247"/>
      <c r="BZ62" s="247"/>
      <c r="CA62" s="247"/>
      <c r="CB62" s="247"/>
      <c r="CC62" s="247"/>
      <c r="CD62" s="247"/>
      <c r="CE62" s="247"/>
      <c r="CF62" s="247"/>
      <c r="CG62" s="247"/>
      <c r="CH62" s="247"/>
      <c r="CI62" s="247"/>
      <c r="CJ62" s="247"/>
      <c r="CK62" s="247"/>
      <c r="CL62" s="247"/>
      <c r="CM62" s="247"/>
      <c r="CN62" s="247"/>
      <c r="CO62" s="247"/>
      <c r="CP62" s="247"/>
      <c r="CQ62" s="247"/>
      <c r="CR62" s="247"/>
      <c r="CS62" s="247"/>
      <c r="CT62" s="247"/>
      <c r="CU62" s="247"/>
      <c r="CV62" s="247"/>
      <c r="CW62" s="247"/>
      <c r="CX62" s="247"/>
      <c r="CY62" s="247"/>
    </row>
    <row r="63" spans="1:103" x14ac:dyDescent="0.15">
      <c r="A63" s="247"/>
      <c r="B63" s="247"/>
      <c r="C63" s="247"/>
      <c r="D63" s="661"/>
      <c r="E63" s="247"/>
      <c r="F63" s="247"/>
      <c r="G63" s="247"/>
      <c r="H63" s="247"/>
      <c r="I63" s="247"/>
      <c r="J63" s="247"/>
      <c r="K63" s="247"/>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7"/>
      <c r="AJ63" s="247"/>
      <c r="AK63" s="247"/>
      <c r="AL63" s="247"/>
      <c r="AM63" s="247"/>
      <c r="AN63" s="247"/>
      <c r="AO63" s="247"/>
      <c r="AP63" s="247"/>
      <c r="AQ63" s="247"/>
      <c r="AR63" s="247"/>
      <c r="AS63" s="247"/>
      <c r="AT63" s="247"/>
      <c r="AU63" s="247"/>
      <c r="AV63" s="247"/>
      <c r="AW63" s="247"/>
      <c r="AX63" s="247"/>
      <c r="AY63" s="247"/>
      <c r="AZ63" s="247"/>
      <c r="BA63" s="247"/>
      <c r="BB63" s="247"/>
      <c r="BC63" s="247"/>
      <c r="BD63" s="247"/>
      <c r="BE63" s="247"/>
      <c r="BF63" s="247"/>
      <c r="BG63" s="247"/>
      <c r="BH63" s="247"/>
      <c r="BI63" s="247"/>
      <c r="BJ63" s="247"/>
      <c r="BK63" s="247"/>
      <c r="BL63" s="247"/>
      <c r="BM63" s="247"/>
      <c r="BN63" s="247"/>
      <c r="BO63" s="247"/>
      <c r="BP63" s="247"/>
      <c r="BQ63" s="247"/>
      <c r="BR63" s="247"/>
      <c r="BS63" s="247"/>
      <c r="BT63" s="247"/>
      <c r="BU63" s="247"/>
      <c r="BV63" s="247"/>
      <c r="BW63" s="247"/>
      <c r="BX63" s="247"/>
      <c r="BY63" s="247"/>
      <c r="BZ63" s="247"/>
      <c r="CA63" s="247"/>
      <c r="CB63" s="247"/>
      <c r="CC63" s="247"/>
      <c r="CD63" s="247"/>
      <c r="CE63" s="247"/>
      <c r="CF63" s="247"/>
      <c r="CG63" s="247"/>
      <c r="CH63" s="247"/>
      <c r="CI63" s="247"/>
      <c r="CJ63" s="247"/>
      <c r="CK63" s="247"/>
      <c r="CL63" s="247"/>
      <c r="CM63" s="247"/>
      <c r="CN63" s="247"/>
      <c r="CO63" s="247"/>
      <c r="CP63" s="247"/>
      <c r="CQ63" s="247"/>
      <c r="CR63" s="247"/>
      <c r="CS63" s="247"/>
      <c r="CT63" s="247"/>
      <c r="CU63" s="247"/>
      <c r="CV63" s="247"/>
      <c r="CW63" s="247"/>
      <c r="CX63" s="247"/>
      <c r="CY63" s="247"/>
    </row>
    <row r="64" spans="1:103" x14ac:dyDescent="0.15">
      <c r="A64" s="247"/>
      <c r="B64" s="247"/>
      <c r="C64" s="247"/>
      <c r="D64" s="661"/>
      <c r="E64" s="247"/>
      <c r="F64" s="247"/>
      <c r="G64" s="247"/>
      <c r="H64" s="247"/>
      <c r="I64" s="247"/>
      <c r="J64" s="247"/>
      <c r="K64" s="247"/>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247"/>
      <c r="AP64" s="247"/>
      <c r="AQ64" s="247"/>
      <c r="AR64" s="247"/>
      <c r="AS64" s="247"/>
      <c r="AT64" s="247"/>
      <c r="AU64" s="247"/>
      <c r="AV64" s="247"/>
      <c r="AW64" s="247"/>
      <c r="AX64" s="247"/>
      <c r="AY64" s="247"/>
      <c r="AZ64" s="247"/>
      <c r="BA64" s="247"/>
      <c r="BB64" s="247"/>
      <c r="BC64" s="247"/>
      <c r="BD64" s="247"/>
      <c r="BE64" s="247"/>
      <c r="BF64" s="247"/>
      <c r="BG64" s="247"/>
      <c r="BH64" s="247"/>
      <c r="BI64" s="247"/>
      <c r="BJ64" s="247"/>
      <c r="BK64" s="247"/>
      <c r="BL64" s="247"/>
      <c r="BM64" s="247"/>
      <c r="BN64" s="247"/>
      <c r="BO64" s="247"/>
      <c r="BP64" s="247"/>
      <c r="BQ64" s="247"/>
      <c r="BR64" s="247"/>
      <c r="BS64" s="247"/>
      <c r="BT64" s="247"/>
      <c r="BU64" s="247"/>
      <c r="BV64" s="247"/>
      <c r="BW64" s="247"/>
      <c r="BX64" s="247"/>
      <c r="BY64" s="247"/>
      <c r="BZ64" s="247"/>
      <c r="CA64" s="247"/>
      <c r="CB64" s="247"/>
      <c r="CC64" s="247"/>
      <c r="CD64" s="247"/>
      <c r="CE64" s="247"/>
      <c r="CF64" s="247"/>
      <c r="CG64" s="247"/>
      <c r="CH64" s="247"/>
      <c r="CI64" s="247"/>
      <c r="CJ64" s="247"/>
      <c r="CK64" s="247"/>
      <c r="CL64" s="247"/>
      <c r="CM64" s="247"/>
      <c r="CN64" s="247"/>
      <c r="CO64" s="247"/>
      <c r="CP64" s="247"/>
      <c r="CQ64" s="247"/>
      <c r="CR64" s="247"/>
      <c r="CS64" s="247"/>
      <c r="CT64" s="247"/>
      <c r="CU64" s="247"/>
      <c r="CV64" s="247"/>
      <c r="CW64" s="247"/>
      <c r="CX64" s="247"/>
      <c r="CY64" s="247"/>
    </row>
    <row r="65" spans="1:103" x14ac:dyDescent="0.15">
      <c r="A65" s="247"/>
      <c r="B65" s="247"/>
      <c r="C65" s="247"/>
      <c r="D65" s="661"/>
      <c r="E65" s="247"/>
      <c r="F65" s="247"/>
      <c r="G65" s="247"/>
      <c r="H65" s="247"/>
      <c r="I65" s="247"/>
      <c r="J65" s="247"/>
      <c r="K65" s="247"/>
      <c r="L65" s="247"/>
      <c r="M65" s="247"/>
      <c r="N65" s="247"/>
      <c r="O65" s="247"/>
      <c r="P65" s="247"/>
      <c r="Q65" s="247"/>
      <c r="R65" s="247"/>
      <c r="S65" s="247"/>
      <c r="T65" s="247"/>
      <c r="U65" s="247"/>
      <c r="V65" s="247"/>
      <c r="W65" s="247"/>
      <c r="X65" s="247"/>
      <c r="Y65" s="247"/>
      <c r="Z65" s="247"/>
      <c r="AA65" s="247"/>
      <c r="AB65" s="247"/>
      <c r="AC65" s="247"/>
      <c r="AD65" s="247"/>
      <c r="AE65" s="247"/>
      <c r="AF65" s="247"/>
      <c r="AG65" s="247"/>
      <c r="AH65" s="247"/>
      <c r="AI65" s="247"/>
      <c r="AJ65" s="247"/>
      <c r="AK65" s="247"/>
      <c r="AL65" s="247"/>
      <c r="AM65" s="247"/>
      <c r="AN65" s="247"/>
      <c r="AO65" s="247"/>
      <c r="AP65" s="247"/>
      <c r="AQ65" s="247"/>
      <c r="AR65" s="247"/>
      <c r="AS65" s="247"/>
      <c r="AT65" s="247"/>
      <c r="AU65" s="247"/>
      <c r="AV65" s="247"/>
      <c r="AW65" s="247"/>
      <c r="AX65" s="247"/>
      <c r="AY65" s="247"/>
      <c r="AZ65" s="247"/>
      <c r="BA65" s="247"/>
      <c r="BB65" s="247"/>
      <c r="BC65" s="247"/>
      <c r="BD65" s="247"/>
      <c r="BE65" s="247"/>
      <c r="BF65" s="247"/>
      <c r="BG65" s="247"/>
      <c r="BH65" s="247"/>
      <c r="BI65" s="247"/>
      <c r="BJ65" s="247"/>
      <c r="BK65" s="247"/>
      <c r="BL65" s="247"/>
      <c r="BM65" s="247"/>
      <c r="BN65" s="247"/>
      <c r="BO65" s="247"/>
      <c r="BP65" s="247"/>
      <c r="BQ65" s="247"/>
      <c r="BR65" s="247"/>
      <c r="BS65" s="247"/>
      <c r="BT65" s="247"/>
      <c r="BU65" s="247"/>
      <c r="BV65" s="247"/>
      <c r="BW65" s="247"/>
      <c r="BX65" s="247"/>
      <c r="BY65" s="247"/>
      <c r="BZ65" s="247"/>
      <c r="CA65" s="247"/>
      <c r="CB65" s="247"/>
      <c r="CC65" s="247"/>
      <c r="CD65" s="247"/>
      <c r="CE65" s="247"/>
      <c r="CF65" s="247"/>
      <c r="CG65" s="247"/>
      <c r="CH65" s="247"/>
      <c r="CI65" s="247"/>
      <c r="CJ65" s="247"/>
      <c r="CK65" s="247"/>
      <c r="CL65" s="247"/>
      <c r="CM65" s="247"/>
      <c r="CN65" s="247"/>
      <c r="CO65" s="247"/>
      <c r="CP65" s="247"/>
      <c r="CQ65" s="247"/>
      <c r="CR65" s="247"/>
      <c r="CS65" s="247"/>
      <c r="CT65" s="247"/>
      <c r="CU65" s="247"/>
      <c r="CV65" s="247"/>
      <c r="CW65" s="247"/>
      <c r="CX65" s="247"/>
      <c r="CY65" s="247"/>
    </row>
    <row r="66" spans="1:103" x14ac:dyDescent="0.15">
      <c r="A66" s="247"/>
      <c r="B66" s="247"/>
      <c r="C66" s="247"/>
      <c r="D66" s="661"/>
      <c r="E66" s="247"/>
      <c r="F66" s="247"/>
      <c r="G66" s="247"/>
      <c r="H66" s="247"/>
      <c r="I66" s="247"/>
      <c r="J66" s="247"/>
      <c r="K66" s="247"/>
      <c r="L66" s="247"/>
      <c r="M66" s="247"/>
      <c r="N66" s="247"/>
      <c r="O66" s="247"/>
      <c r="P66" s="247"/>
      <c r="Q66" s="247"/>
      <c r="R66" s="247"/>
      <c r="S66" s="247"/>
      <c r="T66" s="247"/>
      <c r="U66" s="247"/>
      <c r="V66" s="247"/>
      <c r="W66" s="247"/>
      <c r="X66" s="247"/>
      <c r="Y66" s="247"/>
      <c r="Z66" s="247"/>
      <c r="AA66" s="247"/>
      <c r="AB66" s="247"/>
      <c r="AC66" s="247"/>
      <c r="AD66" s="247"/>
      <c r="AE66" s="247"/>
      <c r="AF66" s="247"/>
      <c r="AG66" s="247"/>
      <c r="AH66" s="247"/>
      <c r="AI66" s="247"/>
      <c r="AJ66" s="247"/>
      <c r="AK66" s="247"/>
      <c r="AL66" s="247"/>
      <c r="AM66" s="247"/>
      <c r="AN66" s="247"/>
      <c r="AO66" s="247"/>
      <c r="AP66" s="247"/>
      <c r="AQ66" s="247"/>
      <c r="AR66" s="247"/>
      <c r="AS66" s="247"/>
      <c r="AT66" s="247"/>
      <c r="AU66" s="247"/>
      <c r="AV66" s="247"/>
      <c r="AW66" s="247"/>
      <c r="AX66" s="247"/>
      <c r="AY66" s="247"/>
      <c r="AZ66" s="247"/>
      <c r="BA66" s="247"/>
      <c r="BB66" s="247"/>
      <c r="BC66" s="247"/>
      <c r="BD66" s="247"/>
      <c r="BE66" s="247"/>
      <c r="BF66" s="247"/>
      <c r="BG66" s="247"/>
      <c r="BH66" s="247"/>
      <c r="BI66" s="247"/>
      <c r="BJ66" s="247"/>
      <c r="BK66" s="247"/>
      <c r="BL66" s="247"/>
      <c r="BM66" s="247"/>
      <c r="BN66" s="247"/>
      <c r="BO66" s="247"/>
      <c r="BP66" s="247"/>
      <c r="BQ66" s="247"/>
      <c r="BR66" s="247"/>
      <c r="BS66" s="247"/>
      <c r="BT66" s="247"/>
      <c r="BU66" s="247"/>
      <c r="BV66" s="247"/>
      <c r="BW66" s="247"/>
      <c r="BX66" s="247"/>
      <c r="BY66" s="247"/>
      <c r="BZ66" s="247"/>
      <c r="CA66" s="247"/>
      <c r="CB66" s="247"/>
      <c r="CC66" s="247"/>
      <c r="CD66" s="247"/>
      <c r="CE66" s="247"/>
      <c r="CF66" s="247"/>
      <c r="CG66" s="247"/>
      <c r="CH66" s="247"/>
      <c r="CI66" s="247"/>
      <c r="CJ66" s="247"/>
      <c r="CK66" s="247"/>
      <c r="CL66" s="247"/>
      <c r="CM66" s="247"/>
      <c r="CN66" s="247"/>
      <c r="CO66" s="247"/>
      <c r="CP66" s="247"/>
      <c r="CQ66" s="247"/>
      <c r="CR66" s="247"/>
      <c r="CS66" s="247"/>
      <c r="CT66" s="247"/>
      <c r="CU66" s="247"/>
      <c r="CV66" s="247"/>
      <c r="CW66" s="247"/>
      <c r="CX66" s="247"/>
      <c r="CY66" s="247"/>
    </row>
    <row r="67" spans="1:103" x14ac:dyDescent="0.15">
      <c r="A67" s="247"/>
      <c r="B67" s="247"/>
      <c r="C67" s="247"/>
      <c r="D67" s="661"/>
      <c r="E67" s="247"/>
      <c r="F67" s="247"/>
      <c r="G67" s="247"/>
      <c r="H67" s="247"/>
      <c r="I67" s="247"/>
      <c r="J67" s="247"/>
      <c r="K67" s="247"/>
      <c r="L67" s="247"/>
      <c r="M67" s="247"/>
      <c r="N67" s="247"/>
      <c r="O67" s="247"/>
      <c r="P67" s="247"/>
      <c r="Q67" s="247"/>
      <c r="R67" s="247"/>
      <c r="S67" s="247"/>
      <c r="T67" s="247"/>
      <c r="U67" s="247"/>
      <c r="V67" s="247"/>
      <c r="W67" s="247"/>
      <c r="X67" s="247"/>
      <c r="Y67" s="247"/>
      <c r="Z67" s="247"/>
      <c r="AA67" s="247"/>
      <c r="AB67" s="247"/>
      <c r="AC67" s="247"/>
      <c r="AD67" s="247"/>
      <c r="AE67" s="247"/>
      <c r="AF67" s="247"/>
      <c r="AG67" s="247"/>
      <c r="AH67" s="247"/>
      <c r="AI67" s="247"/>
      <c r="AJ67" s="247"/>
      <c r="AK67" s="247"/>
      <c r="AL67" s="247"/>
      <c r="AM67" s="247"/>
      <c r="AN67" s="247"/>
      <c r="AO67" s="247"/>
      <c r="AP67" s="247"/>
      <c r="AQ67" s="247"/>
      <c r="AR67" s="247"/>
      <c r="AS67" s="247"/>
      <c r="AT67" s="247"/>
      <c r="AU67" s="247"/>
      <c r="AV67" s="247"/>
      <c r="AW67" s="247"/>
      <c r="AX67" s="247"/>
      <c r="AY67" s="247"/>
      <c r="AZ67" s="247"/>
      <c r="BA67" s="247"/>
      <c r="BB67" s="247"/>
      <c r="BC67" s="247"/>
      <c r="BD67" s="247"/>
      <c r="BE67" s="247"/>
      <c r="BF67" s="247"/>
      <c r="BG67" s="247"/>
      <c r="BH67" s="247"/>
      <c r="BI67" s="247"/>
      <c r="BJ67" s="247"/>
      <c r="BK67" s="247"/>
      <c r="BL67" s="247"/>
      <c r="BM67" s="247"/>
      <c r="BN67" s="247"/>
      <c r="BO67" s="247"/>
      <c r="BP67" s="247"/>
      <c r="BQ67" s="247"/>
      <c r="BR67" s="247"/>
      <c r="BS67" s="247"/>
      <c r="BT67" s="247"/>
      <c r="BU67" s="247"/>
      <c r="BV67" s="247"/>
      <c r="BW67" s="247"/>
      <c r="BX67" s="247"/>
      <c r="BY67" s="247"/>
      <c r="BZ67" s="247"/>
      <c r="CA67" s="247"/>
      <c r="CB67" s="247"/>
      <c r="CC67" s="247"/>
      <c r="CD67" s="247"/>
      <c r="CE67" s="247"/>
      <c r="CF67" s="247"/>
      <c r="CG67" s="247"/>
      <c r="CH67" s="247"/>
      <c r="CI67" s="247"/>
      <c r="CJ67" s="247"/>
      <c r="CK67" s="247"/>
      <c r="CL67" s="247"/>
      <c r="CM67" s="247"/>
      <c r="CN67" s="247"/>
      <c r="CO67" s="247"/>
      <c r="CP67" s="247"/>
      <c r="CQ67" s="247"/>
      <c r="CR67" s="247"/>
      <c r="CS67" s="247"/>
      <c r="CT67" s="247"/>
      <c r="CU67" s="247"/>
      <c r="CV67" s="247"/>
      <c r="CW67" s="247"/>
      <c r="CX67" s="247"/>
      <c r="CY67" s="247"/>
    </row>
    <row r="68" spans="1:103" x14ac:dyDescent="0.15">
      <c r="A68" s="247"/>
      <c r="B68" s="247"/>
      <c r="C68" s="247"/>
      <c r="D68" s="661"/>
      <c r="E68" s="247"/>
      <c r="F68" s="247"/>
      <c r="G68" s="247"/>
      <c r="H68" s="247"/>
      <c r="I68" s="247"/>
      <c r="J68" s="247"/>
      <c r="K68" s="247"/>
      <c r="L68" s="247"/>
      <c r="M68" s="247"/>
      <c r="N68" s="247"/>
      <c r="O68" s="247"/>
      <c r="P68" s="247"/>
      <c r="Q68" s="247"/>
      <c r="R68" s="247"/>
      <c r="S68" s="247"/>
      <c r="T68" s="247"/>
      <c r="U68" s="247"/>
      <c r="V68" s="247"/>
      <c r="W68" s="247"/>
      <c r="X68" s="247"/>
      <c r="Y68" s="247"/>
      <c r="Z68" s="247"/>
      <c r="AA68" s="247"/>
      <c r="AB68" s="247"/>
      <c r="AC68" s="247"/>
      <c r="AD68" s="247"/>
      <c r="AE68" s="247"/>
      <c r="AF68" s="247"/>
      <c r="AG68" s="247"/>
      <c r="AH68" s="247"/>
      <c r="AI68" s="247"/>
      <c r="AJ68" s="247"/>
      <c r="AK68" s="247"/>
      <c r="AL68" s="247"/>
      <c r="AM68" s="247"/>
      <c r="AN68" s="247"/>
      <c r="AO68" s="247"/>
      <c r="AP68" s="247"/>
      <c r="AQ68" s="247"/>
      <c r="AR68" s="247"/>
      <c r="AS68" s="247"/>
      <c r="AT68" s="247"/>
      <c r="AU68" s="247"/>
      <c r="AV68" s="247"/>
      <c r="AW68" s="247"/>
      <c r="AX68" s="247"/>
      <c r="AY68" s="247"/>
      <c r="AZ68" s="247"/>
      <c r="BA68" s="247"/>
      <c r="BB68" s="247"/>
      <c r="BC68" s="247"/>
      <c r="BD68" s="247"/>
      <c r="BE68" s="247"/>
      <c r="BF68" s="247"/>
      <c r="BG68" s="247"/>
      <c r="BH68" s="247"/>
      <c r="BI68" s="247"/>
      <c r="BJ68" s="247"/>
      <c r="BK68" s="247"/>
      <c r="BL68" s="247"/>
      <c r="BM68" s="247"/>
      <c r="BN68" s="247"/>
      <c r="BO68" s="247"/>
      <c r="BP68" s="247"/>
      <c r="BQ68" s="247"/>
      <c r="BR68" s="247"/>
      <c r="BS68" s="247"/>
      <c r="BT68" s="247"/>
      <c r="BU68" s="247"/>
      <c r="BV68" s="247"/>
      <c r="BW68" s="247"/>
      <c r="BX68" s="247"/>
      <c r="BY68" s="247"/>
      <c r="BZ68" s="247"/>
      <c r="CA68" s="247"/>
      <c r="CB68" s="247"/>
      <c r="CC68" s="247"/>
      <c r="CD68" s="247"/>
      <c r="CE68" s="247"/>
      <c r="CF68" s="247"/>
      <c r="CG68" s="247"/>
      <c r="CH68" s="247"/>
      <c r="CI68" s="247"/>
      <c r="CJ68" s="247"/>
      <c r="CK68" s="247"/>
      <c r="CL68" s="247"/>
      <c r="CM68" s="247"/>
      <c r="CN68" s="247"/>
      <c r="CO68" s="247"/>
      <c r="CP68" s="247"/>
      <c r="CQ68" s="247"/>
      <c r="CR68" s="247"/>
      <c r="CS68" s="247"/>
      <c r="CT68" s="247"/>
      <c r="CU68" s="247"/>
      <c r="CV68" s="247"/>
      <c r="CW68" s="247"/>
      <c r="CX68" s="247"/>
      <c r="CY68" s="247"/>
    </row>
    <row r="69" spans="1:103" x14ac:dyDescent="0.15">
      <c r="A69" s="247"/>
      <c r="B69" s="247"/>
      <c r="C69" s="247"/>
      <c r="D69" s="661"/>
      <c r="E69" s="247"/>
      <c r="F69" s="247"/>
      <c r="G69" s="247"/>
      <c r="H69" s="247"/>
      <c r="I69" s="247"/>
      <c r="J69" s="247"/>
      <c r="K69" s="247"/>
      <c r="L69" s="247"/>
      <c r="M69" s="247"/>
      <c r="N69" s="247"/>
      <c r="O69" s="247"/>
      <c r="P69" s="247"/>
      <c r="Q69" s="247"/>
      <c r="R69" s="247"/>
      <c r="S69" s="247"/>
      <c r="T69" s="247"/>
      <c r="U69" s="247"/>
      <c r="V69" s="247"/>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c r="AV69" s="247"/>
      <c r="AW69" s="247"/>
      <c r="AX69" s="247"/>
      <c r="AY69" s="247"/>
      <c r="AZ69" s="247"/>
      <c r="BA69" s="247"/>
      <c r="BB69" s="247"/>
      <c r="BC69" s="247"/>
      <c r="BD69" s="247"/>
      <c r="BE69" s="247"/>
      <c r="BF69" s="247"/>
      <c r="BG69" s="247"/>
      <c r="BH69" s="247"/>
      <c r="BI69" s="247"/>
      <c r="BJ69" s="247"/>
      <c r="BK69" s="247"/>
      <c r="BL69" s="247"/>
      <c r="BM69" s="247"/>
      <c r="BN69" s="247"/>
      <c r="BO69" s="247"/>
      <c r="BP69" s="247"/>
      <c r="BQ69" s="247"/>
      <c r="BR69" s="247"/>
      <c r="BS69" s="247"/>
      <c r="BT69" s="247"/>
      <c r="BU69" s="247"/>
      <c r="BV69" s="247"/>
      <c r="BW69" s="247"/>
      <c r="BX69" s="247"/>
      <c r="BY69" s="247"/>
      <c r="BZ69" s="247"/>
      <c r="CA69" s="247"/>
      <c r="CB69" s="247"/>
      <c r="CC69" s="247"/>
      <c r="CD69" s="247"/>
      <c r="CE69" s="247"/>
      <c r="CF69" s="247"/>
      <c r="CG69" s="247"/>
      <c r="CH69" s="247"/>
      <c r="CI69" s="247"/>
      <c r="CJ69" s="247"/>
      <c r="CK69" s="247"/>
      <c r="CL69" s="247"/>
      <c r="CM69" s="247"/>
      <c r="CN69" s="247"/>
      <c r="CO69" s="247"/>
      <c r="CP69" s="247"/>
      <c r="CQ69" s="247"/>
      <c r="CR69" s="247"/>
      <c r="CS69" s="247"/>
      <c r="CT69" s="247"/>
      <c r="CU69" s="247"/>
      <c r="CV69" s="247"/>
      <c r="CW69" s="247"/>
      <c r="CX69" s="247"/>
      <c r="CY69" s="247"/>
    </row>
    <row r="70" spans="1:103" x14ac:dyDescent="0.15">
      <c r="A70" s="247"/>
      <c r="B70" s="247"/>
      <c r="C70" s="247"/>
      <c r="D70" s="661"/>
      <c r="E70" s="247"/>
      <c r="F70" s="247"/>
      <c r="G70" s="247"/>
      <c r="H70" s="247"/>
      <c r="I70" s="247"/>
      <c r="J70" s="247"/>
      <c r="K70" s="247"/>
      <c r="L70" s="247"/>
      <c r="M70" s="247"/>
      <c r="N70" s="247"/>
      <c r="O70" s="247"/>
      <c r="P70" s="247"/>
      <c r="Q70" s="247"/>
      <c r="R70" s="247"/>
      <c r="S70" s="247"/>
      <c r="T70" s="247"/>
      <c r="U70" s="247"/>
      <c r="V70" s="247"/>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c r="AV70" s="247"/>
      <c r="AW70" s="247"/>
      <c r="AX70" s="247"/>
      <c r="AY70" s="247"/>
      <c r="AZ70" s="247"/>
      <c r="BA70" s="247"/>
      <c r="BB70" s="247"/>
      <c r="BC70" s="247"/>
      <c r="BD70" s="247"/>
      <c r="BE70" s="247"/>
      <c r="BF70" s="247"/>
      <c r="BG70" s="247"/>
      <c r="BH70" s="247"/>
      <c r="BI70" s="247"/>
      <c r="BJ70" s="247"/>
      <c r="BK70" s="247"/>
      <c r="BL70" s="247"/>
      <c r="BM70" s="247"/>
      <c r="BN70" s="247"/>
      <c r="BO70" s="247"/>
      <c r="BP70" s="247"/>
      <c r="BQ70" s="247"/>
      <c r="BR70" s="247"/>
      <c r="BS70" s="247"/>
      <c r="BT70" s="247"/>
      <c r="BU70" s="247"/>
      <c r="BV70" s="247"/>
      <c r="BW70" s="247"/>
      <c r="BX70" s="247"/>
      <c r="BY70" s="247"/>
      <c r="BZ70" s="247"/>
      <c r="CA70" s="247"/>
      <c r="CB70" s="247"/>
      <c r="CC70" s="247"/>
      <c r="CD70" s="247"/>
      <c r="CE70" s="247"/>
      <c r="CF70" s="247"/>
      <c r="CG70" s="247"/>
      <c r="CH70" s="247"/>
      <c r="CI70" s="247"/>
      <c r="CJ70" s="247"/>
      <c r="CK70" s="247"/>
      <c r="CL70" s="247"/>
      <c r="CM70" s="247"/>
      <c r="CN70" s="247"/>
      <c r="CO70" s="247"/>
      <c r="CP70" s="247"/>
      <c r="CQ70" s="247"/>
      <c r="CR70" s="247"/>
      <c r="CS70" s="247"/>
      <c r="CT70" s="247"/>
      <c r="CU70" s="247"/>
      <c r="CV70" s="247"/>
      <c r="CW70" s="247"/>
      <c r="CX70" s="247"/>
      <c r="CY70" s="247"/>
    </row>
    <row r="71" spans="1:103" x14ac:dyDescent="0.15">
      <c r="A71" s="247"/>
      <c r="B71" s="247"/>
      <c r="C71" s="247"/>
      <c r="D71" s="661"/>
      <c r="E71" s="247"/>
      <c r="F71" s="247"/>
      <c r="G71" s="247"/>
      <c r="H71" s="247"/>
      <c r="I71" s="247"/>
      <c r="J71" s="247"/>
      <c r="K71" s="247"/>
      <c r="L71" s="247"/>
      <c r="M71" s="247"/>
      <c r="N71" s="247"/>
      <c r="O71" s="247"/>
      <c r="P71" s="247"/>
      <c r="Q71" s="247"/>
      <c r="R71" s="247"/>
      <c r="S71" s="247"/>
      <c r="T71" s="247"/>
      <c r="U71" s="247"/>
      <c r="V71" s="247"/>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c r="AV71" s="247"/>
      <c r="AW71" s="247"/>
      <c r="AX71" s="247"/>
      <c r="AY71" s="247"/>
      <c r="AZ71" s="247"/>
      <c r="BA71" s="247"/>
      <c r="BB71" s="247"/>
      <c r="BC71" s="247"/>
      <c r="BD71" s="247"/>
      <c r="BE71" s="247"/>
      <c r="BF71" s="247"/>
      <c r="BG71" s="247"/>
      <c r="BH71" s="247"/>
      <c r="BI71" s="247"/>
      <c r="BJ71" s="247"/>
      <c r="BK71" s="247"/>
      <c r="BL71" s="247"/>
      <c r="BM71" s="247"/>
      <c r="BN71" s="247"/>
      <c r="BO71" s="247"/>
      <c r="BP71" s="247"/>
      <c r="BQ71" s="247"/>
      <c r="BR71" s="247"/>
      <c r="BS71" s="247"/>
      <c r="BT71" s="247"/>
      <c r="BU71" s="247"/>
      <c r="BV71" s="247"/>
      <c r="BW71" s="247"/>
      <c r="BX71" s="247"/>
      <c r="BY71" s="247"/>
      <c r="BZ71" s="247"/>
      <c r="CA71" s="247"/>
      <c r="CB71" s="247"/>
      <c r="CC71" s="247"/>
      <c r="CD71" s="247"/>
      <c r="CE71" s="247"/>
      <c r="CF71" s="247"/>
      <c r="CG71" s="247"/>
      <c r="CH71" s="247"/>
      <c r="CI71" s="247"/>
      <c r="CJ71" s="247"/>
      <c r="CK71" s="247"/>
      <c r="CL71" s="247"/>
      <c r="CM71" s="247"/>
      <c r="CN71" s="247"/>
      <c r="CO71" s="247"/>
      <c r="CP71" s="247"/>
      <c r="CQ71" s="247"/>
      <c r="CR71" s="247"/>
      <c r="CS71" s="247"/>
      <c r="CT71" s="247"/>
      <c r="CU71" s="247"/>
      <c r="CV71" s="247"/>
      <c r="CW71" s="247"/>
      <c r="CX71" s="247"/>
      <c r="CY71" s="247"/>
    </row>
    <row r="72" spans="1:103" x14ac:dyDescent="0.15">
      <c r="A72" s="247"/>
      <c r="B72" s="247"/>
      <c r="C72" s="247"/>
      <c r="D72" s="661"/>
      <c r="E72" s="247"/>
      <c r="F72" s="247"/>
      <c r="G72" s="247"/>
      <c r="H72" s="247"/>
      <c r="I72" s="247"/>
      <c r="J72" s="247"/>
      <c r="K72" s="247"/>
      <c r="L72" s="247"/>
      <c r="M72" s="247"/>
      <c r="N72" s="247"/>
      <c r="O72" s="247"/>
      <c r="P72" s="247"/>
      <c r="Q72" s="247"/>
      <c r="R72" s="247"/>
      <c r="S72" s="247"/>
      <c r="T72" s="247"/>
      <c r="U72" s="247"/>
      <c r="V72" s="247"/>
      <c r="W72" s="247"/>
      <c r="X72" s="247"/>
      <c r="Y72" s="247"/>
      <c r="Z72" s="247"/>
      <c r="AA72" s="247"/>
      <c r="AB72" s="247"/>
      <c r="AC72" s="247"/>
      <c r="AD72" s="247"/>
      <c r="AE72" s="247"/>
      <c r="AF72" s="247"/>
      <c r="AG72" s="247"/>
      <c r="AH72" s="247"/>
      <c r="AI72" s="247"/>
      <c r="AJ72" s="247"/>
      <c r="AK72" s="247"/>
      <c r="AL72" s="247"/>
      <c r="AM72" s="247"/>
      <c r="AN72" s="247"/>
      <c r="AO72" s="247"/>
      <c r="AP72" s="247"/>
      <c r="AQ72" s="247"/>
      <c r="AR72" s="247"/>
      <c r="AS72" s="247"/>
      <c r="AT72" s="247"/>
      <c r="AU72" s="247"/>
      <c r="AV72" s="247"/>
      <c r="AW72" s="247"/>
      <c r="AX72" s="247"/>
      <c r="AY72" s="247"/>
      <c r="AZ72" s="247"/>
      <c r="BA72" s="247"/>
      <c r="BB72" s="247"/>
      <c r="BC72" s="247"/>
      <c r="BD72" s="247"/>
      <c r="BE72" s="247"/>
      <c r="BF72" s="247"/>
      <c r="BG72" s="247"/>
      <c r="BH72" s="247"/>
      <c r="BI72" s="247"/>
      <c r="BJ72" s="247"/>
      <c r="BK72" s="247"/>
      <c r="BL72" s="247"/>
      <c r="BM72" s="247"/>
      <c r="BN72" s="247"/>
      <c r="BO72" s="247"/>
      <c r="BP72" s="247"/>
      <c r="BQ72" s="247"/>
      <c r="BR72" s="247"/>
      <c r="BS72" s="247"/>
      <c r="BT72" s="247"/>
      <c r="BU72" s="247"/>
      <c r="BV72" s="247"/>
      <c r="BW72" s="247"/>
      <c r="BX72" s="247"/>
      <c r="BY72" s="247"/>
      <c r="BZ72" s="247"/>
      <c r="CA72" s="247"/>
      <c r="CB72" s="247"/>
      <c r="CC72" s="247"/>
      <c r="CD72" s="247"/>
      <c r="CE72" s="247"/>
      <c r="CF72" s="247"/>
      <c r="CG72" s="247"/>
      <c r="CH72" s="247"/>
      <c r="CI72" s="247"/>
      <c r="CJ72" s="247"/>
      <c r="CK72" s="247"/>
      <c r="CL72" s="247"/>
      <c r="CM72" s="247"/>
      <c r="CN72" s="247"/>
      <c r="CO72" s="247"/>
      <c r="CP72" s="247"/>
      <c r="CQ72" s="247"/>
      <c r="CR72" s="247"/>
      <c r="CS72" s="247"/>
      <c r="CT72" s="247"/>
      <c r="CU72" s="247"/>
      <c r="CV72" s="247"/>
      <c r="CW72" s="247"/>
      <c r="CX72" s="247"/>
      <c r="CY72" s="247"/>
    </row>
    <row r="73" spans="1:103" x14ac:dyDescent="0.15">
      <c r="A73" s="247"/>
      <c r="B73" s="247"/>
      <c r="C73" s="247"/>
      <c r="D73" s="661"/>
      <c r="E73" s="247"/>
      <c r="F73" s="247"/>
      <c r="G73" s="247"/>
      <c r="H73" s="247"/>
      <c r="I73" s="247"/>
      <c r="J73" s="247"/>
      <c r="K73" s="247"/>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247"/>
      <c r="AP73" s="247"/>
      <c r="AQ73" s="247"/>
      <c r="AR73" s="247"/>
      <c r="AS73" s="247"/>
      <c r="AT73" s="247"/>
      <c r="AU73" s="247"/>
      <c r="AV73" s="247"/>
      <c r="AW73" s="247"/>
      <c r="AX73" s="247"/>
      <c r="AY73" s="247"/>
      <c r="AZ73" s="247"/>
      <c r="BA73" s="247"/>
      <c r="BB73" s="247"/>
      <c r="BC73" s="247"/>
      <c r="BD73" s="247"/>
      <c r="BE73" s="247"/>
      <c r="BF73" s="247"/>
      <c r="BG73" s="247"/>
      <c r="BH73" s="247"/>
      <c r="BI73" s="247"/>
      <c r="BJ73" s="247"/>
      <c r="BK73" s="247"/>
      <c r="BL73" s="247"/>
      <c r="BM73" s="247"/>
      <c r="BN73" s="247"/>
      <c r="BO73" s="247"/>
      <c r="BP73" s="247"/>
      <c r="BQ73" s="247"/>
      <c r="BR73" s="247"/>
      <c r="BS73" s="247"/>
      <c r="BT73" s="247"/>
      <c r="BU73" s="247"/>
      <c r="BV73" s="247"/>
      <c r="BW73" s="247"/>
      <c r="BX73" s="247"/>
      <c r="BY73" s="247"/>
      <c r="BZ73" s="247"/>
      <c r="CA73" s="247"/>
      <c r="CB73" s="247"/>
      <c r="CC73" s="247"/>
      <c r="CD73" s="247"/>
      <c r="CE73" s="247"/>
      <c r="CF73" s="247"/>
      <c r="CG73" s="247"/>
      <c r="CH73" s="247"/>
      <c r="CI73" s="247"/>
      <c r="CJ73" s="247"/>
      <c r="CK73" s="247"/>
      <c r="CL73" s="247"/>
      <c r="CM73" s="247"/>
      <c r="CN73" s="247"/>
      <c r="CO73" s="247"/>
      <c r="CP73" s="247"/>
      <c r="CQ73" s="247"/>
      <c r="CR73" s="247"/>
      <c r="CS73" s="247"/>
      <c r="CT73" s="247"/>
      <c r="CU73" s="247"/>
      <c r="CV73" s="247"/>
      <c r="CW73" s="247"/>
      <c r="CX73" s="247"/>
      <c r="CY73" s="247"/>
    </row>
    <row r="74" spans="1:103" x14ac:dyDescent="0.15">
      <c r="A74" s="247"/>
      <c r="B74" s="247"/>
      <c r="C74" s="247"/>
      <c r="D74" s="661"/>
      <c r="E74" s="247"/>
      <c r="F74" s="247"/>
      <c r="G74" s="247"/>
      <c r="H74" s="247"/>
      <c r="I74" s="247"/>
      <c r="J74" s="247"/>
      <c r="K74" s="247"/>
      <c r="L74" s="247"/>
      <c r="M74" s="247"/>
      <c r="N74" s="247"/>
      <c r="O74" s="247"/>
      <c r="P74" s="247"/>
      <c r="Q74" s="247"/>
      <c r="R74" s="247"/>
      <c r="S74" s="247"/>
      <c r="T74" s="247"/>
      <c r="U74" s="247"/>
      <c r="V74" s="247"/>
      <c r="W74" s="247"/>
      <c r="X74" s="247"/>
      <c r="Y74" s="247"/>
      <c r="Z74" s="247"/>
      <c r="AA74" s="247"/>
      <c r="AB74" s="247"/>
      <c r="AC74" s="247"/>
      <c r="AD74" s="247"/>
      <c r="AE74" s="247"/>
      <c r="AF74" s="247"/>
      <c r="AG74" s="247"/>
      <c r="AH74" s="247"/>
      <c r="AI74" s="247"/>
      <c r="AJ74" s="247"/>
      <c r="AK74" s="247"/>
      <c r="AL74" s="247"/>
      <c r="AM74" s="247"/>
      <c r="AN74" s="247"/>
      <c r="AO74" s="247"/>
      <c r="AP74" s="247"/>
      <c r="AQ74" s="247"/>
      <c r="AR74" s="247"/>
      <c r="AS74" s="247"/>
      <c r="AT74" s="247"/>
      <c r="AU74" s="247"/>
      <c r="AV74" s="247"/>
      <c r="AW74" s="247"/>
      <c r="AX74" s="247"/>
      <c r="AY74" s="247"/>
      <c r="AZ74" s="247"/>
      <c r="BA74" s="247"/>
      <c r="BB74" s="247"/>
      <c r="BC74" s="247"/>
      <c r="BD74" s="247"/>
      <c r="BE74" s="247"/>
      <c r="BF74" s="247"/>
      <c r="BG74" s="247"/>
      <c r="BH74" s="247"/>
      <c r="BI74" s="247"/>
      <c r="BJ74" s="247"/>
      <c r="BK74" s="247"/>
      <c r="BL74" s="247"/>
      <c r="BM74" s="247"/>
      <c r="BN74" s="247"/>
      <c r="BO74" s="247"/>
      <c r="BP74" s="247"/>
      <c r="BQ74" s="247"/>
      <c r="BR74" s="247"/>
      <c r="BS74" s="247"/>
      <c r="BT74" s="247"/>
      <c r="BU74" s="247"/>
      <c r="BV74" s="247"/>
      <c r="BW74" s="247"/>
      <c r="BX74" s="247"/>
      <c r="BY74" s="247"/>
      <c r="BZ74" s="247"/>
      <c r="CA74" s="247"/>
      <c r="CB74" s="247"/>
      <c r="CC74" s="247"/>
      <c r="CD74" s="247"/>
      <c r="CE74" s="247"/>
      <c r="CF74" s="247"/>
      <c r="CG74" s="247"/>
      <c r="CH74" s="247"/>
      <c r="CI74" s="247"/>
      <c r="CJ74" s="247"/>
      <c r="CK74" s="247"/>
      <c r="CL74" s="247"/>
      <c r="CM74" s="247"/>
      <c r="CN74" s="247"/>
      <c r="CO74" s="247"/>
      <c r="CP74" s="247"/>
      <c r="CQ74" s="247"/>
      <c r="CR74" s="247"/>
      <c r="CS74" s="247"/>
      <c r="CT74" s="247"/>
      <c r="CU74" s="247"/>
      <c r="CV74" s="247"/>
      <c r="CW74" s="247"/>
      <c r="CX74" s="247"/>
      <c r="CY74" s="247"/>
    </row>
    <row r="75" spans="1:103" x14ac:dyDescent="0.15">
      <c r="A75" s="247"/>
      <c r="B75" s="247"/>
      <c r="C75" s="247"/>
      <c r="D75" s="661"/>
      <c r="E75" s="247"/>
      <c r="F75" s="247"/>
      <c r="G75" s="247"/>
      <c r="H75" s="247"/>
      <c r="I75" s="247"/>
      <c r="J75" s="247"/>
      <c r="K75" s="247"/>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247"/>
      <c r="AP75" s="247"/>
      <c r="AQ75" s="247"/>
      <c r="AR75" s="247"/>
      <c r="AS75" s="247"/>
      <c r="AT75" s="247"/>
      <c r="AU75" s="247"/>
      <c r="AV75" s="247"/>
      <c r="AW75" s="247"/>
      <c r="AX75" s="247"/>
      <c r="AY75" s="247"/>
      <c r="AZ75" s="247"/>
      <c r="BA75" s="247"/>
      <c r="BB75" s="247"/>
      <c r="BC75" s="247"/>
      <c r="BD75" s="247"/>
      <c r="BE75" s="247"/>
      <c r="BF75" s="247"/>
      <c r="BG75" s="247"/>
      <c r="BH75" s="247"/>
      <c r="BI75" s="247"/>
      <c r="BJ75" s="247"/>
      <c r="BK75" s="247"/>
      <c r="BL75" s="247"/>
      <c r="BM75" s="247"/>
      <c r="BN75" s="247"/>
      <c r="BO75" s="247"/>
      <c r="BP75" s="247"/>
      <c r="BQ75" s="247"/>
      <c r="BR75" s="247"/>
      <c r="BS75" s="247"/>
      <c r="BT75" s="247"/>
      <c r="BU75" s="247"/>
      <c r="BV75" s="247"/>
      <c r="BW75" s="247"/>
      <c r="BX75" s="247"/>
      <c r="BY75" s="247"/>
      <c r="BZ75" s="247"/>
      <c r="CA75" s="247"/>
      <c r="CB75" s="247"/>
      <c r="CC75" s="247"/>
      <c r="CD75" s="247"/>
      <c r="CE75" s="247"/>
      <c r="CF75" s="247"/>
      <c r="CG75" s="247"/>
      <c r="CH75" s="247"/>
      <c r="CI75" s="247"/>
      <c r="CJ75" s="247"/>
      <c r="CK75" s="247"/>
      <c r="CL75" s="247"/>
      <c r="CM75" s="247"/>
      <c r="CN75" s="247"/>
      <c r="CO75" s="247"/>
      <c r="CP75" s="247"/>
      <c r="CQ75" s="247"/>
      <c r="CR75" s="247"/>
      <c r="CS75" s="247"/>
      <c r="CT75" s="247"/>
      <c r="CU75" s="247"/>
      <c r="CV75" s="247"/>
      <c r="CW75" s="247"/>
      <c r="CX75" s="247"/>
      <c r="CY75" s="247"/>
    </row>
    <row r="76" spans="1:103" x14ac:dyDescent="0.15">
      <c r="A76" s="247"/>
      <c r="B76" s="247"/>
      <c r="C76" s="247"/>
      <c r="D76" s="661"/>
      <c r="E76" s="247"/>
      <c r="F76" s="247"/>
      <c r="G76" s="247"/>
      <c r="H76" s="247"/>
      <c r="I76" s="247"/>
      <c r="J76" s="247"/>
      <c r="K76" s="247"/>
      <c r="L76" s="247"/>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247"/>
      <c r="AP76" s="247"/>
      <c r="AQ76" s="247"/>
      <c r="AR76" s="247"/>
      <c r="AS76" s="247"/>
      <c r="AT76" s="247"/>
      <c r="AU76" s="247"/>
      <c r="AV76" s="247"/>
      <c r="AW76" s="247"/>
      <c r="AX76" s="247"/>
      <c r="AY76" s="247"/>
      <c r="AZ76" s="247"/>
      <c r="BA76" s="247"/>
      <c r="BB76" s="247"/>
      <c r="BC76" s="247"/>
      <c r="BD76" s="247"/>
      <c r="BE76" s="247"/>
      <c r="BF76" s="247"/>
      <c r="BG76" s="247"/>
      <c r="BH76" s="247"/>
      <c r="BI76" s="247"/>
      <c r="BJ76" s="247"/>
      <c r="BK76" s="247"/>
      <c r="BL76" s="247"/>
      <c r="BM76" s="247"/>
      <c r="BN76" s="247"/>
      <c r="BO76" s="247"/>
      <c r="BP76" s="247"/>
      <c r="BQ76" s="247"/>
      <c r="BR76" s="247"/>
      <c r="BS76" s="247"/>
      <c r="BT76" s="247"/>
      <c r="BU76" s="247"/>
      <c r="BV76" s="247"/>
      <c r="BW76" s="247"/>
      <c r="BX76" s="247"/>
      <c r="BY76" s="247"/>
      <c r="BZ76" s="247"/>
      <c r="CA76" s="247"/>
      <c r="CB76" s="247"/>
      <c r="CC76" s="247"/>
      <c r="CD76" s="247"/>
      <c r="CE76" s="247"/>
      <c r="CF76" s="247"/>
      <c r="CG76" s="247"/>
      <c r="CH76" s="247"/>
      <c r="CI76" s="247"/>
      <c r="CJ76" s="247"/>
      <c r="CK76" s="247"/>
      <c r="CL76" s="247"/>
      <c r="CM76" s="247"/>
      <c r="CN76" s="247"/>
      <c r="CO76" s="247"/>
      <c r="CP76" s="247"/>
      <c r="CQ76" s="247"/>
      <c r="CR76" s="247"/>
      <c r="CS76" s="247"/>
      <c r="CT76" s="247"/>
      <c r="CU76" s="247"/>
      <c r="CV76" s="247"/>
      <c r="CW76" s="247"/>
      <c r="CX76" s="247"/>
      <c r="CY76" s="247"/>
    </row>
    <row r="77" spans="1:103" x14ac:dyDescent="0.15">
      <c r="A77" s="247"/>
      <c r="B77" s="247"/>
      <c r="C77" s="247"/>
      <c r="D77" s="661"/>
      <c r="E77" s="247"/>
      <c r="F77" s="247"/>
      <c r="G77" s="247"/>
      <c r="H77" s="247"/>
      <c r="I77" s="247"/>
      <c r="J77" s="247"/>
      <c r="K77" s="247"/>
      <c r="L77" s="247"/>
      <c r="M77" s="247"/>
      <c r="N77" s="247"/>
      <c r="O77" s="247"/>
      <c r="P77" s="247"/>
      <c r="Q77" s="247"/>
      <c r="R77" s="247"/>
      <c r="S77" s="247"/>
      <c r="T77" s="247"/>
      <c r="U77" s="247"/>
      <c r="V77" s="247"/>
      <c r="W77" s="247"/>
      <c r="X77" s="247"/>
      <c r="Y77" s="247"/>
      <c r="Z77" s="247"/>
      <c r="AA77" s="247"/>
      <c r="AB77" s="247"/>
      <c r="AC77" s="247"/>
      <c r="AD77" s="247"/>
      <c r="AE77" s="247"/>
      <c r="AF77" s="247"/>
      <c r="AG77" s="247"/>
      <c r="AH77" s="247"/>
      <c r="AI77" s="247"/>
      <c r="AJ77" s="247"/>
      <c r="AK77" s="247"/>
      <c r="AL77" s="247"/>
      <c r="AM77" s="247"/>
      <c r="AN77" s="247"/>
      <c r="AO77" s="247"/>
      <c r="AP77" s="247"/>
      <c r="AQ77" s="247"/>
      <c r="AR77" s="247"/>
      <c r="AS77" s="247"/>
      <c r="AT77" s="247"/>
      <c r="AU77" s="247"/>
      <c r="AV77" s="247"/>
      <c r="AW77" s="247"/>
      <c r="AX77" s="247"/>
      <c r="AY77" s="247"/>
      <c r="AZ77" s="247"/>
      <c r="BA77" s="247"/>
      <c r="BB77" s="247"/>
      <c r="BC77" s="247"/>
      <c r="BD77" s="247"/>
      <c r="BE77" s="247"/>
      <c r="BF77" s="247"/>
      <c r="BG77" s="247"/>
      <c r="BH77" s="247"/>
      <c r="BI77" s="247"/>
      <c r="BJ77" s="247"/>
      <c r="BK77" s="247"/>
      <c r="BL77" s="247"/>
      <c r="BM77" s="247"/>
      <c r="BN77" s="247"/>
      <c r="BO77" s="247"/>
      <c r="BP77" s="247"/>
      <c r="BQ77" s="247"/>
      <c r="BR77" s="247"/>
      <c r="BS77" s="247"/>
      <c r="BT77" s="247"/>
      <c r="BU77" s="247"/>
      <c r="BV77" s="247"/>
      <c r="BW77" s="247"/>
      <c r="BX77" s="247"/>
      <c r="BY77" s="247"/>
      <c r="BZ77" s="247"/>
      <c r="CA77" s="247"/>
      <c r="CB77" s="247"/>
      <c r="CC77" s="247"/>
      <c r="CD77" s="247"/>
      <c r="CE77" s="247"/>
      <c r="CF77" s="247"/>
      <c r="CG77" s="247"/>
      <c r="CH77" s="247"/>
      <c r="CI77" s="247"/>
      <c r="CJ77" s="247"/>
      <c r="CK77" s="247"/>
      <c r="CL77" s="247"/>
      <c r="CM77" s="247"/>
      <c r="CN77" s="247"/>
      <c r="CO77" s="247"/>
      <c r="CP77" s="247"/>
      <c r="CQ77" s="247"/>
      <c r="CR77" s="247"/>
      <c r="CS77" s="247"/>
      <c r="CT77" s="247"/>
      <c r="CU77" s="247"/>
      <c r="CV77" s="247"/>
      <c r="CW77" s="247"/>
      <c r="CX77" s="247"/>
      <c r="CY77" s="247"/>
    </row>
    <row r="78" spans="1:103" x14ac:dyDescent="0.15">
      <c r="A78" s="247"/>
      <c r="B78" s="247"/>
      <c r="C78" s="247"/>
      <c r="D78" s="661"/>
      <c r="E78" s="247"/>
      <c r="F78" s="247"/>
      <c r="G78" s="247"/>
      <c r="H78" s="247"/>
      <c r="I78" s="247"/>
      <c r="J78" s="247"/>
      <c r="K78" s="247"/>
      <c r="L78" s="247"/>
      <c r="M78" s="247"/>
      <c r="N78" s="247"/>
      <c r="O78" s="247"/>
      <c r="P78" s="247"/>
      <c r="Q78" s="247"/>
      <c r="R78" s="247"/>
      <c r="S78" s="247"/>
      <c r="T78" s="247"/>
      <c r="U78" s="247"/>
      <c r="V78" s="247"/>
      <c r="W78" s="247"/>
      <c r="X78" s="247"/>
      <c r="Y78" s="247"/>
      <c r="Z78" s="247"/>
      <c r="AA78" s="247"/>
      <c r="AB78" s="247"/>
      <c r="AC78" s="247"/>
      <c r="AD78" s="247"/>
      <c r="AE78" s="247"/>
      <c r="AF78" s="247"/>
      <c r="AG78" s="247"/>
      <c r="AH78" s="247"/>
      <c r="AI78" s="247"/>
      <c r="AJ78" s="247"/>
      <c r="AK78" s="247"/>
      <c r="AL78" s="247"/>
      <c r="AM78" s="247"/>
      <c r="AN78" s="247"/>
      <c r="AO78" s="247"/>
      <c r="AP78" s="247"/>
      <c r="AQ78" s="247"/>
      <c r="AR78" s="247"/>
      <c r="AS78" s="247"/>
      <c r="AT78" s="247"/>
      <c r="AU78" s="247"/>
      <c r="AV78" s="247"/>
      <c r="AW78" s="247"/>
      <c r="AX78" s="247"/>
      <c r="AY78" s="247"/>
      <c r="AZ78" s="247"/>
      <c r="BA78" s="247"/>
      <c r="BB78" s="247"/>
      <c r="BC78" s="247"/>
      <c r="BD78" s="247"/>
      <c r="BE78" s="247"/>
      <c r="BF78" s="247"/>
      <c r="BG78" s="247"/>
      <c r="BH78" s="247"/>
      <c r="BI78" s="247"/>
      <c r="BJ78" s="247"/>
      <c r="BK78" s="247"/>
      <c r="BL78" s="247"/>
      <c r="BM78" s="247"/>
      <c r="BN78" s="247"/>
      <c r="BO78" s="247"/>
      <c r="BP78" s="247"/>
      <c r="BQ78" s="247"/>
      <c r="BR78" s="247"/>
      <c r="BS78" s="247"/>
      <c r="BT78" s="247"/>
      <c r="BU78" s="247"/>
      <c r="BV78" s="247"/>
      <c r="BW78" s="247"/>
      <c r="BX78" s="247"/>
      <c r="BY78" s="247"/>
      <c r="BZ78" s="247"/>
      <c r="CA78" s="247"/>
      <c r="CB78" s="247"/>
      <c r="CC78" s="247"/>
      <c r="CD78" s="247"/>
      <c r="CE78" s="247"/>
      <c r="CF78" s="247"/>
      <c r="CG78" s="247"/>
      <c r="CH78" s="247"/>
      <c r="CI78" s="247"/>
      <c r="CJ78" s="247"/>
      <c r="CK78" s="247"/>
      <c r="CL78" s="247"/>
      <c r="CM78" s="247"/>
      <c r="CN78" s="247"/>
      <c r="CO78" s="247"/>
      <c r="CP78" s="247"/>
      <c r="CQ78" s="247"/>
      <c r="CR78" s="247"/>
      <c r="CS78" s="247"/>
      <c r="CT78" s="247"/>
      <c r="CU78" s="247"/>
      <c r="CV78" s="247"/>
      <c r="CW78" s="247"/>
      <c r="CX78" s="247"/>
      <c r="CY78" s="247"/>
    </row>
    <row r="79" spans="1:103" x14ac:dyDescent="0.15">
      <c r="A79" s="247"/>
      <c r="B79" s="247"/>
      <c r="C79" s="247"/>
      <c r="D79" s="661"/>
      <c r="E79" s="247"/>
      <c r="F79" s="247"/>
      <c r="G79" s="247"/>
      <c r="H79" s="247"/>
      <c r="I79" s="247"/>
      <c r="J79" s="247"/>
      <c r="K79" s="247"/>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247"/>
      <c r="AP79" s="247"/>
      <c r="AQ79" s="247"/>
      <c r="AR79" s="247"/>
      <c r="AS79" s="247"/>
      <c r="AT79" s="247"/>
      <c r="AU79" s="247"/>
      <c r="AV79" s="247"/>
      <c r="AW79" s="247"/>
      <c r="AX79" s="247"/>
      <c r="AY79" s="247"/>
      <c r="AZ79" s="247"/>
      <c r="BA79" s="247"/>
      <c r="BB79" s="247"/>
      <c r="BC79" s="247"/>
      <c r="BD79" s="247"/>
      <c r="BE79" s="247"/>
      <c r="BF79" s="247"/>
      <c r="BG79" s="247"/>
      <c r="BH79" s="247"/>
      <c r="BI79" s="247"/>
      <c r="BJ79" s="247"/>
      <c r="BK79" s="247"/>
      <c r="BL79" s="247"/>
      <c r="BM79" s="247"/>
      <c r="BN79" s="247"/>
      <c r="BO79" s="247"/>
      <c r="BP79" s="247"/>
      <c r="BQ79" s="247"/>
      <c r="BR79" s="247"/>
      <c r="BS79" s="247"/>
      <c r="BT79" s="247"/>
      <c r="BU79" s="247"/>
      <c r="BV79" s="247"/>
      <c r="BW79" s="247"/>
      <c r="BX79" s="247"/>
      <c r="BY79" s="247"/>
      <c r="BZ79" s="247"/>
      <c r="CA79" s="247"/>
      <c r="CB79" s="247"/>
      <c r="CC79" s="247"/>
      <c r="CD79" s="247"/>
      <c r="CE79" s="247"/>
      <c r="CF79" s="247"/>
      <c r="CG79" s="247"/>
      <c r="CH79" s="247"/>
      <c r="CI79" s="247"/>
      <c r="CJ79" s="247"/>
      <c r="CK79" s="247"/>
      <c r="CL79" s="247"/>
      <c r="CM79" s="247"/>
      <c r="CN79" s="247"/>
      <c r="CO79" s="247"/>
      <c r="CP79" s="247"/>
      <c r="CQ79" s="247"/>
      <c r="CR79" s="247"/>
      <c r="CS79" s="247"/>
      <c r="CT79" s="247"/>
      <c r="CU79" s="247"/>
      <c r="CV79" s="247"/>
      <c r="CW79" s="247"/>
      <c r="CX79" s="247"/>
      <c r="CY79" s="247"/>
    </row>
    <row r="80" spans="1:103" x14ac:dyDescent="0.15">
      <c r="A80" s="247"/>
      <c r="B80" s="247"/>
      <c r="C80" s="247"/>
      <c r="D80" s="661"/>
      <c r="E80" s="247"/>
      <c r="F80" s="247"/>
      <c r="G80" s="247"/>
      <c r="H80" s="247"/>
      <c r="I80" s="247"/>
      <c r="J80" s="247"/>
      <c r="K80" s="247"/>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247"/>
      <c r="AP80" s="247"/>
      <c r="AQ80" s="247"/>
      <c r="AR80" s="247"/>
      <c r="AS80" s="247"/>
      <c r="AT80" s="247"/>
      <c r="AU80" s="247"/>
      <c r="AV80" s="247"/>
      <c r="AW80" s="247"/>
      <c r="AX80" s="247"/>
      <c r="AY80" s="247"/>
      <c r="AZ80" s="247"/>
      <c r="BA80" s="247"/>
      <c r="BB80" s="247"/>
      <c r="BC80" s="247"/>
      <c r="BD80" s="247"/>
      <c r="BE80" s="247"/>
      <c r="BF80" s="247"/>
      <c r="BG80" s="247"/>
      <c r="BH80" s="247"/>
      <c r="BI80" s="247"/>
      <c r="BJ80" s="247"/>
      <c r="BK80" s="247"/>
      <c r="BL80" s="247"/>
      <c r="BM80" s="247"/>
      <c r="BN80" s="247"/>
      <c r="BO80" s="247"/>
      <c r="BP80" s="247"/>
      <c r="BQ80" s="247"/>
      <c r="BR80" s="247"/>
      <c r="BS80" s="247"/>
      <c r="BT80" s="247"/>
      <c r="BU80" s="247"/>
      <c r="BV80" s="247"/>
      <c r="BW80" s="247"/>
      <c r="BX80" s="247"/>
      <c r="BY80" s="247"/>
      <c r="BZ80" s="247"/>
      <c r="CA80" s="247"/>
      <c r="CB80" s="247"/>
      <c r="CC80" s="247"/>
      <c r="CD80" s="247"/>
      <c r="CE80" s="247"/>
      <c r="CF80" s="247"/>
      <c r="CG80" s="247"/>
      <c r="CH80" s="247"/>
      <c r="CI80" s="247"/>
      <c r="CJ80" s="247"/>
      <c r="CK80" s="247"/>
      <c r="CL80" s="247"/>
      <c r="CM80" s="247"/>
      <c r="CN80" s="247"/>
      <c r="CO80" s="247"/>
      <c r="CP80" s="247"/>
      <c r="CQ80" s="247"/>
      <c r="CR80" s="247"/>
      <c r="CS80" s="247"/>
      <c r="CT80" s="247"/>
      <c r="CU80" s="247"/>
      <c r="CV80" s="247"/>
      <c r="CW80" s="247"/>
      <c r="CX80" s="247"/>
      <c r="CY80" s="247"/>
    </row>
    <row r="81" spans="1:103" x14ac:dyDescent="0.15">
      <c r="A81" s="247"/>
      <c r="B81" s="247"/>
      <c r="C81" s="247"/>
      <c r="D81" s="661"/>
      <c r="E81" s="247"/>
      <c r="F81" s="247"/>
      <c r="G81" s="247"/>
      <c r="H81" s="247"/>
      <c r="I81" s="247"/>
      <c r="J81" s="247"/>
      <c r="K81" s="247"/>
      <c r="L81" s="247"/>
      <c r="M81" s="247"/>
      <c r="N81" s="247"/>
      <c r="O81" s="247"/>
      <c r="P81" s="247"/>
      <c r="Q81" s="247"/>
      <c r="R81" s="247"/>
      <c r="S81" s="247"/>
      <c r="T81" s="247"/>
      <c r="U81" s="247"/>
      <c r="V81" s="247"/>
      <c r="W81" s="247"/>
      <c r="X81" s="247"/>
      <c r="Y81" s="247"/>
      <c r="Z81" s="247"/>
      <c r="AA81" s="247"/>
      <c r="AB81" s="247"/>
      <c r="AC81" s="247"/>
      <c r="AD81" s="247"/>
      <c r="AE81" s="247"/>
      <c r="AF81" s="247"/>
      <c r="AG81" s="247"/>
      <c r="AH81" s="247"/>
      <c r="AI81" s="247"/>
      <c r="AJ81" s="247"/>
      <c r="AK81" s="247"/>
      <c r="AL81" s="247"/>
      <c r="AM81" s="247"/>
      <c r="AN81" s="247"/>
      <c r="AO81" s="247"/>
      <c r="AP81" s="247"/>
      <c r="AQ81" s="247"/>
      <c r="AR81" s="247"/>
      <c r="AS81" s="247"/>
      <c r="AT81" s="247"/>
      <c r="AU81" s="247"/>
      <c r="AV81" s="247"/>
      <c r="AW81" s="247"/>
      <c r="AX81" s="247"/>
      <c r="AY81" s="247"/>
      <c r="AZ81" s="247"/>
      <c r="BA81" s="247"/>
      <c r="BB81" s="247"/>
      <c r="BC81" s="247"/>
      <c r="BD81" s="247"/>
      <c r="BE81" s="247"/>
      <c r="BF81" s="247"/>
      <c r="BG81" s="247"/>
      <c r="BH81" s="247"/>
      <c r="BI81" s="247"/>
      <c r="BJ81" s="247"/>
      <c r="BK81" s="247"/>
      <c r="BL81" s="247"/>
      <c r="BM81" s="247"/>
      <c r="BN81" s="247"/>
      <c r="BO81" s="247"/>
      <c r="BP81" s="247"/>
      <c r="BQ81" s="247"/>
      <c r="BR81" s="247"/>
      <c r="BS81" s="247"/>
      <c r="BT81" s="247"/>
      <c r="BU81" s="247"/>
      <c r="BV81" s="247"/>
      <c r="BW81" s="247"/>
      <c r="BX81" s="247"/>
      <c r="BY81" s="247"/>
      <c r="BZ81" s="247"/>
      <c r="CA81" s="247"/>
      <c r="CB81" s="247"/>
      <c r="CC81" s="247"/>
      <c r="CD81" s="247"/>
      <c r="CE81" s="247"/>
      <c r="CF81" s="247"/>
      <c r="CG81" s="247"/>
      <c r="CH81" s="247"/>
      <c r="CI81" s="247"/>
      <c r="CJ81" s="247"/>
      <c r="CK81" s="247"/>
      <c r="CL81" s="247"/>
      <c r="CM81" s="247"/>
      <c r="CN81" s="247"/>
      <c r="CO81" s="247"/>
      <c r="CP81" s="247"/>
      <c r="CQ81" s="247"/>
      <c r="CR81" s="247"/>
      <c r="CS81" s="247"/>
      <c r="CT81" s="247"/>
      <c r="CU81" s="247"/>
      <c r="CV81" s="247"/>
      <c r="CW81" s="247"/>
      <c r="CX81" s="247"/>
      <c r="CY81" s="247"/>
    </row>
    <row r="82" spans="1:103" x14ac:dyDescent="0.15">
      <c r="A82" s="247"/>
      <c r="B82" s="247"/>
      <c r="C82" s="247"/>
      <c r="D82" s="661"/>
      <c r="E82" s="247"/>
      <c r="F82" s="247"/>
      <c r="G82" s="247"/>
      <c r="H82" s="247"/>
      <c r="I82" s="247"/>
      <c r="J82" s="247"/>
      <c r="K82" s="247"/>
      <c r="L82" s="247"/>
      <c r="M82" s="247"/>
      <c r="N82" s="247"/>
      <c r="O82" s="247"/>
      <c r="P82" s="247"/>
      <c r="Q82" s="247"/>
      <c r="R82" s="247"/>
      <c r="S82" s="247"/>
      <c r="T82" s="247"/>
      <c r="U82" s="247"/>
      <c r="V82" s="247"/>
      <c r="W82" s="247"/>
      <c r="X82" s="247"/>
      <c r="Y82" s="247"/>
      <c r="Z82" s="247"/>
      <c r="AA82" s="247"/>
      <c r="AB82" s="247"/>
      <c r="AC82" s="247"/>
      <c r="AD82" s="247"/>
      <c r="AE82" s="247"/>
      <c r="AF82" s="247"/>
      <c r="AG82" s="247"/>
      <c r="AH82" s="247"/>
      <c r="AI82" s="247"/>
      <c r="AJ82" s="247"/>
      <c r="AK82" s="247"/>
      <c r="AL82" s="247"/>
      <c r="AM82" s="247"/>
      <c r="AN82" s="247"/>
      <c r="AO82" s="247"/>
      <c r="AP82" s="247"/>
      <c r="AQ82" s="247"/>
      <c r="AR82" s="247"/>
      <c r="AS82" s="247"/>
      <c r="AT82" s="247"/>
      <c r="AU82" s="247"/>
      <c r="AV82" s="247"/>
      <c r="AW82" s="247"/>
      <c r="AX82" s="247"/>
      <c r="AY82" s="247"/>
      <c r="AZ82" s="247"/>
      <c r="BA82" s="247"/>
      <c r="BB82" s="247"/>
      <c r="BC82" s="247"/>
      <c r="BD82" s="247"/>
      <c r="BE82" s="247"/>
      <c r="BF82" s="247"/>
      <c r="BG82" s="247"/>
      <c r="BH82" s="247"/>
      <c r="BI82" s="247"/>
      <c r="BJ82" s="247"/>
      <c r="BK82" s="247"/>
      <c r="BL82" s="247"/>
      <c r="BM82" s="247"/>
      <c r="BN82" s="247"/>
      <c r="BO82" s="247"/>
      <c r="BP82" s="247"/>
      <c r="BQ82" s="247"/>
      <c r="BR82" s="247"/>
      <c r="BS82" s="247"/>
      <c r="BT82" s="247"/>
      <c r="BU82" s="247"/>
      <c r="BV82" s="247"/>
      <c r="BW82" s="247"/>
      <c r="BX82" s="247"/>
      <c r="BY82" s="247"/>
      <c r="BZ82" s="247"/>
      <c r="CA82" s="247"/>
      <c r="CB82" s="247"/>
      <c r="CC82" s="247"/>
      <c r="CD82" s="247"/>
      <c r="CE82" s="247"/>
      <c r="CF82" s="247"/>
      <c r="CG82" s="247"/>
      <c r="CH82" s="247"/>
      <c r="CI82" s="247"/>
      <c r="CJ82" s="247"/>
      <c r="CK82" s="247"/>
      <c r="CL82" s="247"/>
      <c r="CM82" s="247"/>
      <c r="CN82" s="247"/>
      <c r="CO82" s="247"/>
      <c r="CP82" s="247"/>
      <c r="CQ82" s="247"/>
      <c r="CR82" s="247"/>
      <c r="CS82" s="247"/>
      <c r="CT82" s="247"/>
      <c r="CU82" s="247"/>
      <c r="CV82" s="247"/>
      <c r="CW82" s="247"/>
      <c r="CX82" s="247"/>
      <c r="CY82" s="247"/>
    </row>
    <row r="83" spans="1:103" x14ac:dyDescent="0.15">
      <c r="A83" s="247"/>
      <c r="B83" s="247"/>
      <c r="C83" s="247"/>
      <c r="D83" s="661"/>
      <c r="E83" s="247"/>
      <c r="F83" s="247"/>
      <c r="G83" s="247"/>
      <c r="H83" s="247"/>
      <c r="I83" s="247"/>
      <c r="J83" s="247"/>
      <c r="K83" s="247"/>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47"/>
      <c r="AI83" s="247"/>
      <c r="AJ83" s="247"/>
      <c r="AK83" s="247"/>
      <c r="AL83" s="247"/>
      <c r="AM83" s="247"/>
      <c r="AN83" s="247"/>
      <c r="AO83" s="247"/>
      <c r="AP83" s="247"/>
      <c r="AQ83" s="247"/>
      <c r="AR83" s="247"/>
      <c r="AS83" s="247"/>
      <c r="AT83" s="247"/>
      <c r="AU83" s="247"/>
      <c r="AV83" s="247"/>
      <c r="AW83" s="247"/>
      <c r="AX83" s="247"/>
      <c r="AY83" s="247"/>
      <c r="AZ83" s="247"/>
      <c r="BA83" s="247"/>
      <c r="BB83" s="247"/>
      <c r="BC83" s="247"/>
      <c r="BD83" s="247"/>
      <c r="BE83" s="247"/>
      <c r="BF83" s="247"/>
      <c r="BG83" s="247"/>
      <c r="BH83" s="247"/>
      <c r="BI83" s="247"/>
      <c r="BJ83" s="247"/>
      <c r="BK83" s="247"/>
      <c r="BL83" s="247"/>
      <c r="BM83" s="247"/>
      <c r="BN83" s="247"/>
      <c r="BO83" s="247"/>
      <c r="BP83" s="247"/>
      <c r="BQ83" s="247"/>
      <c r="BR83" s="247"/>
      <c r="BS83" s="247"/>
      <c r="BT83" s="247"/>
      <c r="BU83" s="247"/>
      <c r="BV83" s="247"/>
      <c r="BW83" s="247"/>
      <c r="BX83" s="247"/>
      <c r="BY83" s="247"/>
      <c r="BZ83" s="247"/>
      <c r="CA83" s="247"/>
      <c r="CB83" s="247"/>
      <c r="CC83" s="247"/>
      <c r="CD83" s="247"/>
      <c r="CE83" s="247"/>
      <c r="CF83" s="247"/>
      <c r="CG83" s="247"/>
      <c r="CH83" s="247"/>
      <c r="CI83" s="247"/>
      <c r="CJ83" s="247"/>
      <c r="CK83" s="247"/>
      <c r="CL83" s="247"/>
      <c r="CM83" s="247"/>
      <c r="CN83" s="247"/>
      <c r="CO83" s="247"/>
      <c r="CP83" s="247"/>
      <c r="CQ83" s="247"/>
      <c r="CR83" s="247"/>
      <c r="CS83" s="247"/>
      <c r="CT83" s="247"/>
      <c r="CU83" s="247"/>
      <c r="CV83" s="247"/>
      <c r="CW83" s="247"/>
      <c r="CX83" s="247"/>
      <c r="CY83" s="247"/>
    </row>
    <row r="84" spans="1:103" x14ac:dyDescent="0.15">
      <c r="A84" s="247"/>
      <c r="B84" s="247"/>
      <c r="C84" s="247"/>
      <c r="D84" s="661"/>
      <c r="E84" s="247"/>
      <c r="F84" s="247"/>
      <c r="G84" s="247"/>
      <c r="H84" s="247"/>
      <c r="I84" s="247"/>
      <c r="J84" s="247"/>
      <c r="K84" s="247"/>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47"/>
      <c r="AI84" s="247"/>
      <c r="AJ84" s="247"/>
      <c r="AK84" s="247"/>
      <c r="AL84" s="247"/>
      <c r="AM84" s="247"/>
      <c r="AN84" s="247"/>
      <c r="AO84" s="247"/>
      <c r="AP84" s="247"/>
      <c r="AQ84" s="247"/>
      <c r="AR84" s="247"/>
      <c r="AS84" s="247"/>
      <c r="AT84" s="247"/>
      <c r="AU84" s="247"/>
      <c r="AV84" s="247"/>
      <c r="AW84" s="247"/>
      <c r="AX84" s="247"/>
      <c r="AY84" s="247"/>
      <c r="AZ84" s="247"/>
      <c r="BA84" s="247"/>
      <c r="BB84" s="247"/>
      <c r="BC84" s="247"/>
      <c r="BD84" s="247"/>
      <c r="BE84" s="247"/>
      <c r="BF84" s="247"/>
      <c r="BG84" s="247"/>
      <c r="BH84" s="247"/>
      <c r="BI84" s="247"/>
      <c r="BJ84" s="247"/>
      <c r="BK84" s="247"/>
      <c r="BL84" s="247"/>
      <c r="BM84" s="247"/>
      <c r="BN84" s="247"/>
      <c r="BO84" s="247"/>
      <c r="BP84" s="247"/>
      <c r="BQ84" s="247"/>
      <c r="BR84" s="247"/>
      <c r="BS84" s="247"/>
      <c r="BT84" s="247"/>
      <c r="BU84" s="247"/>
      <c r="BV84" s="247"/>
      <c r="BW84" s="247"/>
      <c r="BX84" s="247"/>
      <c r="BY84" s="247"/>
      <c r="BZ84" s="247"/>
      <c r="CA84" s="247"/>
      <c r="CB84" s="247"/>
      <c r="CC84" s="247"/>
      <c r="CD84" s="247"/>
      <c r="CE84" s="247"/>
      <c r="CF84" s="247"/>
      <c r="CG84" s="247"/>
      <c r="CH84" s="247"/>
      <c r="CI84" s="247"/>
      <c r="CJ84" s="247"/>
      <c r="CK84" s="247"/>
      <c r="CL84" s="247"/>
      <c r="CM84" s="247"/>
      <c r="CN84" s="247"/>
      <c r="CO84" s="247"/>
      <c r="CP84" s="247"/>
      <c r="CQ84" s="247"/>
      <c r="CR84" s="247"/>
      <c r="CS84" s="247"/>
      <c r="CT84" s="247"/>
      <c r="CU84" s="247"/>
      <c r="CV84" s="247"/>
      <c r="CW84" s="247"/>
      <c r="CX84" s="247"/>
      <c r="CY84" s="247"/>
    </row>
    <row r="85" spans="1:103" x14ac:dyDescent="0.15">
      <c r="A85" s="247"/>
      <c r="B85" s="247"/>
      <c r="C85" s="247"/>
      <c r="D85" s="661"/>
      <c r="E85" s="247"/>
      <c r="F85" s="247"/>
      <c r="G85" s="247"/>
      <c r="H85" s="247"/>
      <c r="I85" s="247"/>
      <c r="J85" s="247"/>
      <c r="K85" s="247"/>
      <c r="L85" s="247"/>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47"/>
      <c r="AO85" s="247"/>
      <c r="AP85" s="247"/>
      <c r="AQ85" s="247"/>
      <c r="AR85" s="247"/>
      <c r="AS85" s="247"/>
      <c r="AT85" s="247"/>
      <c r="AU85" s="247"/>
      <c r="AV85" s="247"/>
      <c r="AW85" s="247"/>
      <c r="AX85" s="247"/>
      <c r="AY85" s="247"/>
      <c r="AZ85" s="247"/>
      <c r="BA85" s="247"/>
      <c r="BB85" s="247"/>
      <c r="BC85" s="247"/>
      <c r="BD85" s="247"/>
      <c r="BE85" s="247"/>
      <c r="BF85" s="247"/>
      <c r="BG85" s="247"/>
      <c r="BH85" s="247"/>
      <c r="BI85" s="247"/>
      <c r="BJ85" s="247"/>
      <c r="BK85" s="247"/>
      <c r="BL85" s="247"/>
      <c r="BM85" s="247"/>
      <c r="BN85" s="247"/>
      <c r="BO85" s="247"/>
      <c r="BP85" s="247"/>
      <c r="BQ85" s="247"/>
      <c r="BR85" s="247"/>
      <c r="BS85" s="247"/>
      <c r="BT85" s="247"/>
      <c r="BU85" s="247"/>
      <c r="BV85" s="247"/>
      <c r="BW85" s="247"/>
      <c r="BX85" s="247"/>
      <c r="BY85" s="247"/>
      <c r="BZ85" s="247"/>
      <c r="CA85" s="247"/>
      <c r="CB85" s="247"/>
      <c r="CC85" s="247"/>
      <c r="CD85" s="247"/>
      <c r="CE85" s="247"/>
      <c r="CF85" s="247"/>
      <c r="CG85" s="247"/>
      <c r="CH85" s="247"/>
      <c r="CI85" s="247"/>
      <c r="CJ85" s="247"/>
      <c r="CK85" s="247"/>
      <c r="CL85" s="247"/>
      <c r="CM85" s="247"/>
      <c r="CN85" s="247"/>
      <c r="CO85" s="247"/>
      <c r="CP85" s="247"/>
      <c r="CQ85" s="247"/>
      <c r="CR85" s="247"/>
      <c r="CS85" s="247"/>
      <c r="CT85" s="247"/>
      <c r="CU85" s="247"/>
      <c r="CV85" s="247"/>
      <c r="CW85" s="247"/>
      <c r="CX85" s="247"/>
      <c r="CY85" s="247"/>
    </row>
    <row r="86" spans="1:103" x14ac:dyDescent="0.15">
      <c r="A86" s="247"/>
      <c r="B86" s="247"/>
      <c r="C86" s="247"/>
      <c r="D86" s="661"/>
      <c r="E86" s="247"/>
      <c r="F86" s="247"/>
      <c r="G86" s="247"/>
      <c r="H86" s="247"/>
      <c r="I86" s="247"/>
      <c r="J86" s="247"/>
      <c r="K86" s="247"/>
      <c r="L86" s="247"/>
      <c r="M86" s="247"/>
      <c r="N86" s="247"/>
      <c r="O86" s="247"/>
      <c r="P86" s="247"/>
      <c r="Q86" s="247"/>
      <c r="R86" s="247"/>
      <c r="S86" s="247"/>
      <c r="T86" s="247"/>
      <c r="U86" s="247"/>
      <c r="V86" s="247"/>
      <c r="W86" s="247"/>
      <c r="X86" s="247"/>
      <c r="Y86" s="247"/>
      <c r="Z86" s="247"/>
      <c r="AA86" s="247"/>
      <c r="AB86" s="247"/>
      <c r="AC86" s="247"/>
      <c r="AD86" s="247"/>
      <c r="AE86" s="247"/>
      <c r="AF86" s="247"/>
      <c r="AG86" s="247"/>
      <c r="AH86" s="247"/>
      <c r="AI86" s="247"/>
      <c r="AJ86" s="247"/>
      <c r="AK86" s="247"/>
      <c r="AL86" s="247"/>
      <c r="AM86" s="247"/>
      <c r="AN86" s="247"/>
      <c r="AO86" s="247"/>
      <c r="AP86" s="247"/>
      <c r="AQ86" s="247"/>
      <c r="AR86" s="247"/>
      <c r="AS86" s="247"/>
      <c r="AT86" s="247"/>
      <c r="AU86" s="247"/>
      <c r="AV86" s="247"/>
      <c r="AW86" s="247"/>
      <c r="AX86" s="247"/>
      <c r="AY86" s="247"/>
      <c r="AZ86" s="247"/>
      <c r="BA86" s="247"/>
      <c r="BB86" s="247"/>
      <c r="BC86" s="247"/>
      <c r="BD86" s="247"/>
      <c r="BE86" s="247"/>
      <c r="BF86" s="247"/>
      <c r="BG86" s="247"/>
      <c r="BH86" s="247"/>
      <c r="BI86" s="247"/>
      <c r="BJ86" s="247"/>
      <c r="BK86" s="247"/>
      <c r="BL86" s="247"/>
      <c r="BM86" s="247"/>
      <c r="BN86" s="247"/>
      <c r="BO86" s="247"/>
      <c r="BP86" s="247"/>
      <c r="BQ86" s="247"/>
      <c r="BR86" s="247"/>
      <c r="BS86" s="247"/>
      <c r="BT86" s="247"/>
      <c r="BU86" s="247"/>
      <c r="BV86" s="247"/>
      <c r="BW86" s="247"/>
      <c r="BX86" s="247"/>
      <c r="BY86" s="247"/>
      <c r="BZ86" s="247"/>
      <c r="CA86" s="247"/>
      <c r="CB86" s="247"/>
      <c r="CC86" s="247"/>
      <c r="CD86" s="247"/>
      <c r="CE86" s="247"/>
      <c r="CF86" s="247"/>
      <c r="CG86" s="247"/>
      <c r="CH86" s="247"/>
      <c r="CI86" s="247"/>
      <c r="CJ86" s="247"/>
      <c r="CK86" s="247"/>
      <c r="CL86" s="247"/>
      <c r="CM86" s="247"/>
      <c r="CN86" s="247"/>
      <c r="CO86" s="247"/>
      <c r="CP86" s="247"/>
      <c r="CQ86" s="247"/>
      <c r="CR86" s="247"/>
      <c r="CS86" s="247"/>
      <c r="CT86" s="247"/>
      <c r="CU86" s="247"/>
      <c r="CV86" s="247"/>
      <c r="CW86" s="247"/>
      <c r="CX86" s="247"/>
      <c r="CY86" s="247"/>
    </row>
    <row r="87" spans="1:103" x14ac:dyDescent="0.15">
      <c r="A87" s="247"/>
      <c r="B87" s="247"/>
      <c r="C87" s="247"/>
      <c r="D87" s="661"/>
      <c r="E87" s="247"/>
      <c r="F87" s="247"/>
      <c r="G87" s="247"/>
      <c r="H87" s="247"/>
      <c r="I87" s="247"/>
      <c r="J87" s="247"/>
      <c r="K87" s="247"/>
      <c r="L87" s="247"/>
      <c r="M87" s="247"/>
      <c r="N87" s="247"/>
      <c r="O87" s="247"/>
      <c r="P87" s="247"/>
      <c r="Q87" s="247"/>
      <c r="R87" s="247"/>
      <c r="S87" s="247"/>
      <c r="T87" s="247"/>
      <c r="U87" s="247"/>
      <c r="V87" s="247"/>
      <c r="W87" s="247"/>
      <c r="X87" s="247"/>
      <c r="Y87" s="247"/>
      <c r="Z87" s="247"/>
      <c r="AA87" s="247"/>
      <c r="AB87" s="247"/>
      <c r="AC87" s="247"/>
      <c r="AD87" s="247"/>
      <c r="AE87" s="247"/>
      <c r="AF87" s="247"/>
      <c r="AG87" s="247"/>
      <c r="AH87" s="247"/>
      <c r="AI87" s="247"/>
      <c r="AJ87" s="247"/>
      <c r="AK87" s="247"/>
      <c r="AL87" s="247"/>
      <c r="AM87" s="247"/>
      <c r="AN87" s="247"/>
      <c r="AO87" s="247"/>
      <c r="AP87" s="247"/>
      <c r="AQ87" s="247"/>
      <c r="AR87" s="247"/>
      <c r="AS87" s="247"/>
      <c r="AT87" s="247"/>
      <c r="AU87" s="247"/>
      <c r="AV87" s="247"/>
      <c r="AW87" s="247"/>
      <c r="AX87" s="247"/>
      <c r="AY87" s="247"/>
      <c r="AZ87" s="247"/>
      <c r="BA87" s="247"/>
      <c r="BB87" s="247"/>
      <c r="BC87" s="247"/>
      <c r="BD87" s="247"/>
      <c r="BE87" s="247"/>
      <c r="BF87" s="247"/>
      <c r="BG87" s="247"/>
      <c r="BH87" s="247"/>
      <c r="BI87" s="247"/>
      <c r="BJ87" s="247"/>
      <c r="BK87" s="247"/>
      <c r="BL87" s="247"/>
      <c r="BM87" s="247"/>
      <c r="BN87" s="247"/>
      <c r="BO87" s="247"/>
      <c r="BP87" s="247"/>
      <c r="BQ87" s="247"/>
      <c r="BR87" s="247"/>
      <c r="BS87" s="247"/>
      <c r="BT87" s="247"/>
      <c r="BU87" s="247"/>
      <c r="BV87" s="247"/>
      <c r="BW87" s="247"/>
      <c r="BX87" s="247"/>
      <c r="BY87" s="247"/>
      <c r="BZ87" s="247"/>
      <c r="CA87" s="247"/>
      <c r="CB87" s="247"/>
      <c r="CC87" s="247"/>
      <c r="CD87" s="247"/>
      <c r="CE87" s="247"/>
      <c r="CF87" s="247"/>
      <c r="CG87" s="247"/>
      <c r="CH87" s="247"/>
      <c r="CI87" s="247"/>
      <c r="CJ87" s="247"/>
      <c r="CK87" s="247"/>
      <c r="CL87" s="247"/>
      <c r="CM87" s="247"/>
      <c r="CN87" s="247"/>
      <c r="CO87" s="247"/>
      <c r="CP87" s="247"/>
      <c r="CQ87" s="247"/>
      <c r="CR87" s="247"/>
      <c r="CS87" s="247"/>
      <c r="CT87" s="247"/>
      <c r="CU87" s="247"/>
      <c r="CV87" s="247"/>
      <c r="CW87" s="247"/>
      <c r="CX87" s="247"/>
      <c r="CY87" s="247"/>
    </row>
    <row r="88" spans="1:103" x14ac:dyDescent="0.15">
      <c r="A88" s="247"/>
      <c r="B88" s="247"/>
      <c r="C88" s="247"/>
      <c r="D88" s="661"/>
      <c r="E88" s="247"/>
      <c r="F88" s="247"/>
      <c r="G88" s="247"/>
      <c r="H88" s="247"/>
      <c r="I88" s="247"/>
      <c r="J88" s="247"/>
      <c r="K88" s="247"/>
      <c r="L88" s="247"/>
      <c r="M88" s="247"/>
      <c r="N88" s="247"/>
      <c r="O88" s="247"/>
      <c r="P88" s="247"/>
      <c r="Q88" s="247"/>
      <c r="R88" s="247"/>
      <c r="S88" s="247"/>
      <c r="T88" s="247"/>
      <c r="U88" s="247"/>
      <c r="V88" s="247"/>
      <c r="W88" s="247"/>
      <c r="X88" s="247"/>
      <c r="Y88" s="247"/>
      <c r="Z88" s="247"/>
      <c r="AA88" s="247"/>
      <c r="AB88" s="247"/>
      <c r="AC88" s="247"/>
      <c r="AD88" s="247"/>
      <c r="AE88" s="247"/>
      <c r="AF88" s="247"/>
      <c r="AG88" s="247"/>
      <c r="AH88" s="247"/>
      <c r="AI88" s="247"/>
      <c r="AJ88" s="247"/>
      <c r="AK88" s="247"/>
      <c r="AL88" s="247"/>
      <c r="AM88" s="247"/>
      <c r="AN88" s="247"/>
      <c r="AO88" s="247"/>
      <c r="AP88" s="247"/>
      <c r="AQ88" s="247"/>
      <c r="AR88" s="247"/>
      <c r="AS88" s="247"/>
      <c r="AT88" s="247"/>
      <c r="AU88" s="247"/>
      <c r="AV88" s="247"/>
      <c r="AW88" s="247"/>
      <c r="AX88" s="247"/>
      <c r="AY88" s="247"/>
      <c r="AZ88" s="247"/>
      <c r="BA88" s="247"/>
      <c r="BB88" s="247"/>
      <c r="BC88" s="247"/>
      <c r="BD88" s="247"/>
      <c r="BE88" s="247"/>
      <c r="BF88" s="247"/>
      <c r="BG88" s="247"/>
      <c r="BH88" s="247"/>
      <c r="BI88" s="247"/>
      <c r="BJ88" s="247"/>
      <c r="BK88" s="247"/>
      <c r="BL88" s="247"/>
      <c r="BM88" s="247"/>
      <c r="BN88" s="247"/>
      <c r="BO88" s="247"/>
      <c r="BP88" s="247"/>
      <c r="BQ88" s="247"/>
      <c r="BR88" s="247"/>
      <c r="BS88" s="247"/>
      <c r="BT88" s="247"/>
      <c r="BU88" s="247"/>
      <c r="BV88" s="247"/>
      <c r="BW88" s="247"/>
      <c r="BX88" s="247"/>
      <c r="BY88" s="247"/>
      <c r="BZ88" s="247"/>
      <c r="CA88" s="247"/>
      <c r="CB88" s="247"/>
      <c r="CC88" s="247"/>
      <c r="CD88" s="247"/>
      <c r="CE88" s="247"/>
      <c r="CF88" s="247"/>
      <c r="CG88" s="247"/>
      <c r="CH88" s="247"/>
      <c r="CI88" s="247"/>
      <c r="CJ88" s="247"/>
      <c r="CK88" s="247"/>
      <c r="CL88" s="247"/>
      <c r="CM88" s="247"/>
      <c r="CN88" s="247"/>
      <c r="CO88" s="247"/>
      <c r="CP88" s="247"/>
      <c r="CQ88" s="247"/>
      <c r="CR88" s="247"/>
      <c r="CS88" s="247"/>
      <c r="CT88" s="247"/>
      <c r="CU88" s="247"/>
      <c r="CV88" s="247"/>
      <c r="CW88" s="247"/>
      <c r="CX88" s="247"/>
      <c r="CY88" s="247"/>
    </row>
    <row r="89" spans="1:103" x14ac:dyDescent="0.15">
      <c r="A89" s="247"/>
      <c r="B89" s="247"/>
      <c r="C89" s="247"/>
      <c r="D89" s="661"/>
      <c r="E89" s="247"/>
      <c r="F89" s="247"/>
      <c r="G89" s="247"/>
      <c r="H89" s="247"/>
      <c r="I89" s="247"/>
      <c r="J89" s="247"/>
      <c r="K89" s="247"/>
      <c r="L89" s="247"/>
      <c r="M89" s="247"/>
      <c r="N89" s="247"/>
      <c r="O89" s="247"/>
      <c r="P89" s="247"/>
      <c r="Q89" s="247"/>
      <c r="R89" s="247"/>
      <c r="S89" s="247"/>
      <c r="T89" s="247"/>
      <c r="U89" s="247"/>
      <c r="V89" s="247"/>
      <c r="W89" s="247"/>
      <c r="X89" s="247"/>
      <c r="Y89" s="247"/>
      <c r="Z89" s="247"/>
      <c r="AA89" s="247"/>
      <c r="AB89" s="247"/>
      <c r="AC89" s="247"/>
      <c r="AD89" s="247"/>
      <c r="AE89" s="247"/>
      <c r="AF89" s="247"/>
      <c r="AG89" s="247"/>
      <c r="AH89" s="247"/>
      <c r="AI89" s="247"/>
      <c r="AJ89" s="247"/>
      <c r="AK89" s="247"/>
      <c r="AL89" s="247"/>
      <c r="AM89" s="247"/>
      <c r="AN89" s="247"/>
      <c r="AO89" s="247"/>
      <c r="AP89" s="247"/>
      <c r="AQ89" s="247"/>
      <c r="AR89" s="247"/>
      <c r="AS89" s="247"/>
      <c r="AT89" s="247"/>
      <c r="AU89" s="247"/>
      <c r="AV89" s="247"/>
      <c r="AW89" s="247"/>
      <c r="AX89" s="247"/>
      <c r="AY89" s="247"/>
      <c r="AZ89" s="247"/>
      <c r="BA89" s="247"/>
      <c r="BB89" s="247"/>
      <c r="BC89" s="247"/>
      <c r="BD89" s="247"/>
      <c r="BE89" s="247"/>
      <c r="BF89" s="247"/>
      <c r="BG89" s="247"/>
      <c r="BH89" s="247"/>
      <c r="BI89" s="247"/>
      <c r="BJ89" s="247"/>
      <c r="BK89" s="247"/>
      <c r="BL89" s="247"/>
      <c r="BM89" s="247"/>
      <c r="BN89" s="247"/>
      <c r="BO89" s="247"/>
      <c r="BP89" s="247"/>
      <c r="BQ89" s="247"/>
      <c r="BR89" s="247"/>
      <c r="BS89" s="247"/>
      <c r="BT89" s="247"/>
      <c r="BU89" s="247"/>
      <c r="BV89" s="247"/>
      <c r="BW89" s="247"/>
      <c r="BX89" s="247"/>
      <c r="BY89" s="247"/>
      <c r="BZ89" s="247"/>
      <c r="CA89" s="247"/>
      <c r="CB89" s="247"/>
      <c r="CC89" s="247"/>
      <c r="CD89" s="247"/>
      <c r="CE89" s="247"/>
      <c r="CF89" s="247"/>
      <c r="CG89" s="247"/>
      <c r="CH89" s="247"/>
      <c r="CI89" s="247"/>
      <c r="CJ89" s="247"/>
      <c r="CK89" s="247"/>
      <c r="CL89" s="247"/>
      <c r="CM89" s="247"/>
      <c r="CN89" s="247"/>
      <c r="CO89" s="247"/>
      <c r="CP89" s="247"/>
      <c r="CQ89" s="247"/>
      <c r="CR89" s="247"/>
      <c r="CS89" s="247"/>
      <c r="CT89" s="247"/>
      <c r="CU89" s="247"/>
      <c r="CV89" s="247"/>
      <c r="CW89" s="247"/>
      <c r="CX89" s="247"/>
      <c r="CY89" s="247"/>
    </row>
    <row r="90" spans="1:103" x14ac:dyDescent="0.15">
      <c r="A90" s="247"/>
      <c r="B90" s="247"/>
      <c r="C90" s="247"/>
      <c r="D90" s="661"/>
      <c r="E90" s="247"/>
      <c r="F90" s="247"/>
      <c r="G90" s="247"/>
      <c r="H90" s="247"/>
      <c r="I90" s="247"/>
      <c r="J90" s="247"/>
      <c r="K90" s="247"/>
      <c r="L90" s="247"/>
      <c r="M90" s="247"/>
      <c r="N90" s="247"/>
      <c r="O90" s="247"/>
      <c r="P90" s="247"/>
      <c r="Q90" s="247"/>
      <c r="R90" s="247"/>
      <c r="S90" s="247"/>
      <c r="T90" s="247"/>
      <c r="U90" s="247"/>
      <c r="V90" s="247"/>
      <c r="W90" s="247"/>
      <c r="X90" s="247"/>
      <c r="Y90" s="247"/>
      <c r="Z90" s="247"/>
      <c r="AA90" s="247"/>
      <c r="AB90" s="247"/>
      <c r="AC90" s="247"/>
      <c r="AD90" s="247"/>
      <c r="AE90" s="247"/>
      <c r="AF90" s="247"/>
      <c r="AG90" s="247"/>
      <c r="AH90" s="247"/>
      <c r="AI90" s="247"/>
      <c r="AJ90" s="247"/>
      <c r="AK90" s="247"/>
      <c r="AL90" s="247"/>
      <c r="AM90" s="247"/>
      <c r="AN90" s="247"/>
      <c r="AO90" s="247"/>
      <c r="AP90" s="247"/>
      <c r="AQ90" s="247"/>
      <c r="AR90" s="247"/>
      <c r="AS90" s="247"/>
      <c r="AT90" s="247"/>
      <c r="AU90" s="247"/>
      <c r="AV90" s="247"/>
      <c r="AW90" s="247"/>
      <c r="AX90" s="247"/>
      <c r="AY90" s="247"/>
      <c r="AZ90" s="247"/>
      <c r="BA90" s="247"/>
      <c r="BB90" s="247"/>
      <c r="BC90" s="247"/>
      <c r="BD90" s="247"/>
      <c r="BE90" s="247"/>
      <c r="BF90" s="247"/>
      <c r="BG90" s="247"/>
      <c r="BH90" s="247"/>
      <c r="BI90" s="247"/>
      <c r="BJ90" s="247"/>
      <c r="BK90" s="247"/>
      <c r="BL90" s="247"/>
      <c r="BM90" s="247"/>
      <c r="BN90" s="247"/>
      <c r="BO90" s="247"/>
      <c r="BP90" s="247"/>
      <c r="BQ90" s="247"/>
      <c r="BR90" s="247"/>
      <c r="BS90" s="247"/>
      <c r="BT90" s="247"/>
      <c r="BU90" s="247"/>
      <c r="BV90" s="247"/>
      <c r="BW90" s="247"/>
      <c r="BX90" s="247"/>
      <c r="BY90" s="247"/>
      <c r="BZ90" s="247"/>
      <c r="CA90" s="247"/>
      <c r="CB90" s="247"/>
      <c r="CC90" s="247"/>
      <c r="CD90" s="247"/>
      <c r="CE90" s="247"/>
      <c r="CF90" s="247"/>
      <c r="CG90" s="247"/>
      <c r="CH90" s="247"/>
      <c r="CI90" s="247"/>
      <c r="CJ90" s="247"/>
      <c r="CK90" s="247"/>
      <c r="CL90" s="247"/>
      <c r="CM90" s="247"/>
      <c r="CN90" s="247"/>
      <c r="CO90" s="247"/>
      <c r="CP90" s="247"/>
      <c r="CQ90" s="247"/>
      <c r="CR90" s="247"/>
      <c r="CS90" s="247"/>
      <c r="CT90" s="247"/>
      <c r="CU90" s="247"/>
      <c r="CV90" s="247"/>
      <c r="CW90" s="247"/>
      <c r="CX90" s="247"/>
      <c r="CY90" s="247"/>
    </row>
    <row r="91" spans="1:103" x14ac:dyDescent="0.15">
      <c r="A91" s="247"/>
      <c r="B91" s="247"/>
      <c r="C91" s="247"/>
      <c r="D91" s="661"/>
      <c r="E91" s="247"/>
      <c r="F91" s="247"/>
      <c r="G91" s="247"/>
      <c r="H91" s="247"/>
      <c r="I91" s="247"/>
      <c r="J91" s="247"/>
      <c r="K91" s="247"/>
      <c r="L91" s="247"/>
      <c r="M91" s="247"/>
      <c r="N91" s="247"/>
      <c r="O91" s="247"/>
      <c r="P91" s="247"/>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247"/>
      <c r="AP91" s="247"/>
      <c r="AQ91" s="247"/>
      <c r="AR91" s="247"/>
      <c r="AS91" s="247"/>
      <c r="AT91" s="247"/>
      <c r="AU91" s="247"/>
      <c r="AV91" s="247"/>
      <c r="AW91" s="247"/>
      <c r="AX91" s="247"/>
      <c r="AY91" s="247"/>
      <c r="AZ91" s="247"/>
      <c r="BA91" s="247"/>
      <c r="BB91" s="247"/>
      <c r="BC91" s="247"/>
      <c r="BD91" s="247"/>
      <c r="BE91" s="247"/>
      <c r="BF91" s="247"/>
      <c r="BG91" s="247"/>
      <c r="BH91" s="247"/>
      <c r="BI91" s="247"/>
      <c r="BJ91" s="247"/>
      <c r="BK91" s="247"/>
      <c r="BL91" s="247"/>
      <c r="BM91" s="247"/>
      <c r="BN91" s="247"/>
      <c r="BO91" s="247"/>
      <c r="BP91" s="247"/>
      <c r="BQ91" s="247"/>
      <c r="BR91" s="247"/>
      <c r="BS91" s="247"/>
      <c r="BT91" s="247"/>
      <c r="BU91" s="247"/>
      <c r="BV91" s="247"/>
      <c r="BW91" s="247"/>
      <c r="BX91" s="247"/>
      <c r="BY91" s="247"/>
      <c r="BZ91" s="247"/>
      <c r="CA91" s="247"/>
      <c r="CB91" s="247"/>
      <c r="CC91" s="247"/>
      <c r="CD91" s="247"/>
      <c r="CE91" s="247"/>
      <c r="CF91" s="247"/>
      <c r="CG91" s="247"/>
      <c r="CH91" s="247"/>
      <c r="CI91" s="247"/>
      <c r="CJ91" s="247"/>
      <c r="CK91" s="247"/>
      <c r="CL91" s="247"/>
      <c r="CM91" s="247"/>
      <c r="CN91" s="247"/>
      <c r="CO91" s="247"/>
      <c r="CP91" s="247"/>
      <c r="CQ91" s="247"/>
      <c r="CR91" s="247"/>
      <c r="CS91" s="247"/>
      <c r="CT91" s="247"/>
      <c r="CU91" s="247"/>
      <c r="CV91" s="247"/>
      <c r="CW91" s="247"/>
      <c r="CX91" s="247"/>
      <c r="CY91" s="247"/>
    </row>
    <row r="92" spans="1:103" x14ac:dyDescent="0.15">
      <c r="A92" s="247"/>
      <c r="B92" s="247"/>
      <c r="C92" s="247"/>
      <c r="D92" s="661"/>
      <c r="E92" s="247"/>
      <c r="F92" s="247"/>
      <c r="G92" s="247"/>
      <c r="H92" s="247"/>
      <c r="I92" s="247"/>
      <c r="J92" s="247"/>
      <c r="K92" s="247"/>
      <c r="L92" s="247"/>
      <c r="M92" s="247"/>
      <c r="N92" s="247"/>
      <c r="O92" s="247"/>
      <c r="P92" s="247"/>
      <c r="Q92" s="247"/>
      <c r="R92" s="247"/>
      <c r="S92" s="247"/>
      <c r="T92" s="247"/>
      <c r="U92" s="247"/>
      <c r="V92" s="247"/>
      <c r="W92" s="247"/>
      <c r="X92" s="247"/>
      <c r="Y92" s="247"/>
      <c r="Z92" s="247"/>
      <c r="AA92" s="247"/>
      <c r="AB92" s="247"/>
      <c r="AC92" s="247"/>
      <c r="AD92" s="247"/>
      <c r="AE92" s="247"/>
      <c r="AF92" s="247"/>
      <c r="AG92" s="247"/>
      <c r="AH92" s="247"/>
      <c r="AI92" s="247"/>
      <c r="AJ92" s="247"/>
      <c r="AK92" s="247"/>
      <c r="AL92" s="247"/>
      <c r="AM92" s="247"/>
      <c r="AN92" s="247"/>
      <c r="AO92" s="247"/>
      <c r="AP92" s="247"/>
      <c r="AQ92" s="247"/>
      <c r="AR92" s="247"/>
      <c r="AS92" s="247"/>
      <c r="AT92" s="247"/>
      <c r="AU92" s="247"/>
      <c r="AV92" s="247"/>
      <c r="AW92" s="247"/>
      <c r="AX92" s="247"/>
      <c r="AY92" s="247"/>
      <c r="AZ92" s="247"/>
      <c r="BA92" s="247"/>
      <c r="BB92" s="247"/>
      <c r="BC92" s="247"/>
      <c r="BD92" s="247"/>
      <c r="BE92" s="247"/>
      <c r="BF92" s="247"/>
      <c r="BG92" s="247"/>
      <c r="BH92" s="247"/>
      <c r="BI92" s="247"/>
      <c r="BJ92" s="247"/>
      <c r="BK92" s="247"/>
      <c r="BL92" s="247"/>
      <c r="BM92" s="247"/>
      <c r="BN92" s="247"/>
      <c r="BO92" s="247"/>
      <c r="BP92" s="247"/>
      <c r="BQ92" s="247"/>
      <c r="BR92" s="247"/>
      <c r="BS92" s="247"/>
      <c r="BT92" s="247"/>
      <c r="BU92" s="247"/>
      <c r="BV92" s="247"/>
      <c r="BW92" s="247"/>
      <c r="BX92" s="247"/>
      <c r="BY92" s="247"/>
      <c r="BZ92" s="247"/>
      <c r="CA92" s="247"/>
      <c r="CB92" s="247"/>
      <c r="CC92" s="247"/>
      <c r="CD92" s="247"/>
      <c r="CE92" s="247"/>
      <c r="CF92" s="247"/>
      <c r="CG92" s="247"/>
      <c r="CH92" s="247"/>
      <c r="CI92" s="247"/>
      <c r="CJ92" s="247"/>
      <c r="CK92" s="247"/>
      <c r="CL92" s="247"/>
      <c r="CM92" s="247"/>
      <c r="CN92" s="247"/>
      <c r="CO92" s="247"/>
      <c r="CP92" s="247"/>
      <c r="CQ92" s="247"/>
      <c r="CR92" s="247"/>
      <c r="CS92" s="247"/>
      <c r="CT92" s="247"/>
      <c r="CU92" s="247"/>
      <c r="CV92" s="247"/>
      <c r="CW92" s="247"/>
      <c r="CX92" s="247"/>
      <c r="CY92" s="247"/>
    </row>
    <row r="93" spans="1:103" x14ac:dyDescent="0.15">
      <c r="A93" s="247"/>
      <c r="B93" s="247"/>
      <c r="C93" s="247"/>
      <c r="D93" s="661"/>
      <c r="E93" s="247"/>
      <c r="F93" s="247"/>
      <c r="G93" s="247"/>
      <c r="H93" s="247"/>
      <c r="I93" s="247"/>
      <c r="J93" s="247"/>
      <c r="K93" s="247"/>
      <c r="L93" s="247"/>
      <c r="M93" s="247"/>
      <c r="N93" s="247"/>
      <c r="O93" s="247"/>
      <c r="P93" s="247"/>
      <c r="Q93" s="247"/>
      <c r="R93" s="247"/>
      <c r="S93" s="247"/>
      <c r="T93" s="247"/>
      <c r="U93" s="247"/>
      <c r="V93" s="247"/>
      <c r="W93" s="247"/>
      <c r="X93" s="247"/>
      <c r="Y93" s="247"/>
      <c r="Z93" s="247"/>
      <c r="AA93" s="247"/>
      <c r="AB93" s="247"/>
      <c r="AC93" s="247"/>
      <c r="AD93" s="247"/>
      <c r="AE93" s="247"/>
      <c r="AF93" s="247"/>
      <c r="AG93" s="247"/>
      <c r="AH93" s="247"/>
      <c r="AI93" s="247"/>
      <c r="AJ93" s="247"/>
      <c r="AK93" s="247"/>
      <c r="AL93" s="247"/>
      <c r="AM93" s="247"/>
      <c r="AN93" s="247"/>
      <c r="AO93" s="247"/>
      <c r="AP93" s="247"/>
      <c r="AQ93" s="247"/>
      <c r="AR93" s="247"/>
      <c r="AS93" s="247"/>
      <c r="AT93" s="247"/>
      <c r="AU93" s="247"/>
      <c r="AV93" s="247"/>
      <c r="AW93" s="247"/>
      <c r="AX93" s="247"/>
      <c r="AY93" s="247"/>
      <c r="AZ93" s="247"/>
      <c r="BA93" s="247"/>
      <c r="BB93" s="247"/>
      <c r="BC93" s="247"/>
      <c r="BD93" s="247"/>
      <c r="BE93" s="247"/>
      <c r="BF93" s="247"/>
      <c r="BG93" s="247"/>
      <c r="BH93" s="247"/>
      <c r="BI93" s="247"/>
      <c r="BJ93" s="247"/>
      <c r="BK93" s="247"/>
      <c r="BL93" s="247"/>
      <c r="BM93" s="247"/>
      <c r="BN93" s="247"/>
      <c r="BO93" s="247"/>
      <c r="BP93" s="247"/>
      <c r="BQ93" s="247"/>
      <c r="BR93" s="247"/>
      <c r="BS93" s="247"/>
      <c r="BT93" s="247"/>
      <c r="BU93" s="247"/>
      <c r="BV93" s="247"/>
      <c r="BW93" s="247"/>
      <c r="BX93" s="247"/>
      <c r="BY93" s="247"/>
      <c r="BZ93" s="247"/>
      <c r="CA93" s="247"/>
      <c r="CB93" s="247"/>
      <c r="CC93" s="247"/>
      <c r="CD93" s="247"/>
      <c r="CE93" s="247"/>
      <c r="CF93" s="247"/>
      <c r="CG93" s="247"/>
      <c r="CH93" s="247"/>
      <c r="CI93" s="247"/>
      <c r="CJ93" s="247"/>
      <c r="CK93" s="247"/>
      <c r="CL93" s="247"/>
      <c r="CM93" s="247"/>
      <c r="CN93" s="247"/>
      <c r="CO93" s="247"/>
      <c r="CP93" s="247"/>
      <c r="CQ93" s="247"/>
      <c r="CR93" s="247"/>
      <c r="CS93" s="247"/>
      <c r="CT93" s="247"/>
      <c r="CU93" s="247"/>
      <c r="CV93" s="247"/>
      <c r="CW93" s="247"/>
      <c r="CX93" s="247"/>
      <c r="CY93" s="247"/>
    </row>
    <row r="94" spans="1:103" x14ac:dyDescent="0.15">
      <c r="A94" s="247"/>
      <c r="B94" s="247"/>
      <c r="C94" s="247"/>
      <c r="D94" s="661"/>
      <c r="E94" s="247"/>
      <c r="F94" s="247"/>
      <c r="G94" s="247"/>
      <c r="H94" s="247"/>
      <c r="I94" s="247"/>
      <c r="J94" s="247"/>
      <c r="K94" s="247"/>
      <c r="L94" s="247"/>
      <c r="M94" s="247"/>
      <c r="N94" s="247"/>
      <c r="O94" s="247"/>
      <c r="P94" s="247"/>
      <c r="Q94" s="247"/>
      <c r="R94" s="247"/>
      <c r="S94" s="247"/>
      <c r="T94" s="247"/>
      <c r="U94" s="247"/>
      <c r="V94" s="247"/>
      <c r="W94" s="247"/>
      <c r="X94" s="247"/>
      <c r="Y94" s="247"/>
      <c r="Z94" s="247"/>
      <c r="AA94" s="247"/>
      <c r="AB94" s="247"/>
      <c r="AC94" s="247"/>
      <c r="AD94" s="247"/>
      <c r="AE94" s="247"/>
      <c r="AF94" s="247"/>
      <c r="AG94" s="247"/>
      <c r="AH94" s="247"/>
      <c r="AI94" s="247"/>
      <c r="AJ94" s="247"/>
      <c r="AK94" s="247"/>
      <c r="AL94" s="247"/>
      <c r="AM94" s="247"/>
      <c r="AN94" s="247"/>
      <c r="AO94" s="247"/>
      <c r="AP94" s="247"/>
      <c r="AQ94" s="247"/>
      <c r="AR94" s="247"/>
      <c r="AS94" s="247"/>
      <c r="AT94" s="247"/>
      <c r="AU94" s="247"/>
      <c r="AV94" s="247"/>
      <c r="AW94" s="247"/>
      <c r="AX94" s="247"/>
      <c r="AY94" s="247"/>
      <c r="AZ94" s="247"/>
      <c r="BA94" s="247"/>
      <c r="BB94" s="247"/>
      <c r="BC94" s="247"/>
      <c r="BD94" s="247"/>
      <c r="BE94" s="247"/>
      <c r="BF94" s="247"/>
      <c r="BG94" s="247"/>
      <c r="BH94" s="247"/>
      <c r="BI94" s="247"/>
      <c r="BJ94" s="247"/>
      <c r="BK94" s="247"/>
      <c r="BL94" s="247"/>
      <c r="BM94" s="247"/>
      <c r="BN94" s="247"/>
      <c r="BO94" s="247"/>
      <c r="BP94" s="247"/>
      <c r="BQ94" s="247"/>
      <c r="BR94" s="247"/>
      <c r="BS94" s="247"/>
      <c r="BT94" s="247"/>
      <c r="BU94" s="247"/>
      <c r="BV94" s="247"/>
      <c r="BW94" s="247"/>
      <c r="BX94" s="247"/>
      <c r="BY94" s="247"/>
      <c r="BZ94" s="247"/>
      <c r="CA94" s="247"/>
      <c r="CB94" s="247"/>
      <c r="CC94" s="247"/>
      <c r="CD94" s="247"/>
      <c r="CE94" s="247"/>
      <c r="CF94" s="247"/>
      <c r="CG94" s="247"/>
      <c r="CH94" s="247"/>
      <c r="CI94" s="247"/>
      <c r="CJ94" s="247"/>
      <c r="CK94" s="247"/>
      <c r="CL94" s="247"/>
      <c r="CM94" s="247"/>
      <c r="CN94" s="247"/>
      <c r="CO94" s="247"/>
      <c r="CP94" s="247"/>
      <c r="CQ94" s="247"/>
      <c r="CR94" s="247"/>
      <c r="CS94" s="247"/>
      <c r="CT94" s="247"/>
      <c r="CU94" s="247"/>
      <c r="CV94" s="247"/>
      <c r="CW94" s="247"/>
      <c r="CX94" s="247"/>
      <c r="CY94" s="247"/>
    </row>
    <row r="95" spans="1:103" x14ac:dyDescent="0.15">
      <c r="A95" s="247"/>
      <c r="B95" s="247"/>
      <c r="C95" s="247"/>
      <c r="D95" s="661"/>
      <c r="E95" s="247"/>
      <c r="F95" s="247"/>
      <c r="G95" s="247"/>
      <c r="H95" s="247"/>
      <c r="I95" s="247"/>
      <c r="J95" s="247"/>
      <c r="K95" s="247"/>
      <c r="L95" s="247"/>
      <c r="M95" s="247"/>
      <c r="N95" s="247"/>
      <c r="O95" s="247"/>
      <c r="P95" s="247"/>
      <c r="Q95" s="247"/>
      <c r="R95" s="247"/>
      <c r="S95" s="247"/>
      <c r="T95" s="247"/>
      <c r="U95" s="247"/>
      <c r="V95" s="247"/>
      <c r="W95" s="247"/>
      <c r="X95" s="247"/>
      <c r="Y95" s="247"/>
      <c r="Z95" s="247"/>
      <c r="AA95" s="247"/>
      <c r="AB95" s="247"/>
      <c r="AC95" s="247"/>
      <c r="AD95" s="247"/>
      <c r="AE95" s="247"/>
      <c r="AF95" s="247"/>
      <c r="AG95" s="247"/>
      <c r="AH95" s="247"/>
      <c r="AI95" s="247"/>
      <c r="AJ95" s="247"/>
      <c r="AK95" s="247"/>
      <c r="AL95" s="247"/>
      <c r="AM95" s="247"/>
      <c r="AN95" s="247"/>
      <c r="AO95" s="247"/>
      <c r="AP95" s="247"/>
      <c r="AQ95" s="247"/>
      <c r="AR95" s="247"/>
      <c r="AS95" s="247"/>
      <c r="AT95" s="247"/>
      <c r="AU95" s="247"/>
      <c r="AV95" s="247"/>
      <c r="AW95" s="247"/>
      <c r="AX95" s="247"/>
      <c r="AY95" s="247"/>
      <c r="AZ95" s="247"/>
      <c r="BA95" s="247"/>
      <c r="BB95" s="247"/>
      <c r="BC95" s="247"/>
      <c r="BD95" s="247"/>
      <c r="BE95" s="247"/>
      <c r="BF95" s="247"/>
      <c r="BG95" s="247"/>
      <c r="BH95" s="247"/>
      <c r="BI95" s="247"/>
      <c r="BJ95" s="247"/>
      <c r="BK95" s="247"/>
      <c r="BL95" s="247"/>
      <c r="BM95" s="247"/>
      <c r="BN95" s="247"/>
      <c r="BO95" s="247"/>
      <c r="BP95" s="247"/>
      <c r="BQ95" s="247"/>
      <c r="BR95" s="247"/>
      <c r="BS95" s="247"/>
      <c r="BT95" s="247"/>
      <c r="BU95" s="247"/>
      <c r="BV95" s="247"/>
      <c r="BW95" s="247"/>
      <c r="BX95" s="247"/>
      <c r="BY95" s="247"/>
      <c r="BZ95" s="247"/>
      <c r="CA95" s="247"/>
      <c r="CB95" s="247"/>
      <c r="CC95" s="247"/>
      <c r="CD95" s="247"/>
      <c r="CE95" s="247"/>
      <c r="CF95" s="247"/>
      <c r="CG95" s="247"/>
      <c r="CH95" s="247"/>
      <c r="CI95" s="247"/>
      <c r="CJ95" s="247"/>
      <c r="CK95" s="247"/>
      <c r="CL95" s="247"/>
      <c r="CM95" s="247"/>
      <c r="CN95" s="247"/>
      <c r="CO95" s="247"/>
      <c r="CP95" s="247"/>
      <c r="CQ95" s="247"/>
      <c r="CR95" s="247"/>
      <c r="CS95" s="247"/>
      <c r="CT95" s="247"/>
      <c r="CU95" s="247"/>
      <c r="CV95" s="247"/>
      <c r="CW95" s="247"/>
      <c r="CX95" s="247"/>
      <c r="CY95" s="247"/>
    </row>
    <row r="96" spans="1:103" x14ac:dyDescent="0.15">
      <c r="A96" s="247"/>
      <c r="B96" s="247"/>
      <c r="C96" s="247"/>
      <c r="D96" s="661"/>
      <c r="E96" s="247"/>
      <c r="F96" s="247"/>
      <c r="G96" s="247"/>
      <c r="H96" s="247"/>
      <c r="I96" s="247"/>
      <c r="J96" s="247"/>
      <c r="K96" s="247"/>
      <c r="L96" s="247"/>
      <c r="M96" s="247"/>
      <c r="N96" s="247"/>
      <c r="O96" s="247"/>
      <c r="P96" s="247"/>
      <c r="Q96" s="247"/>
      <c r="R96" s="247"/>
      <c r="S96" s="247"/>
      <c r="T96" s="247"/>
      <c r="U96" s="247"/>
      <c r="V96" s="247"/>
      <c r="W96" s="247"/>
      <c r="X96" s="247"/>
      <c r="Y96" s="247"/>
      <c r="Z96" s="247"/>
      <c r="AA96" s="247"/>
      <c r="AB96" s="247"/>
      <c r="AC96" s="247"/>
      <c r="AD96" s="247"/>
      <c r="AE96" s="247"/>
      <c r="AF96" s="247"/>
      <c r="AG96" s="247"/>
      <c r="AH96" s="247"/>
      <c r="AI96" s="247"/>
      <c r="AJ96" s="247"/>
      <c r="AK96" s="247"/>
      <c r="AL96" s="247"/>
      <c r="AM96" s="247"/>
      <c r="AN96" s="247"/>
      <c r="AO96" s="247"/>
      <c r="AP96" s="247"/>
      <c r="AQ96" s="247"/>
      <c r="AR96" s="247"/>
      <c r="AS96" s="247"/>
      <c r="AT96" s="247"/>
      <c r="AU96" s="247"/>
      <c r="AV96" s="247"/>
      <c r="AW96" s="247"/>
      <c r="AX96" s="247"/>
      <c r="AY96" s="247"/>
      <c r="AZ96" s="247"/>
      <c r="BA96" s="247"/>
      <c r="BB96" s="247"/>
      <c r="BC96" s="247"/>
      <c r="BD96" s="247"/>
      <c r="BE96" s="247"/>
      <c r="BF96" s="247"/>
      <c r="BG96" s="247"/>
      <c r="BH96" s="247"/>
      <c r="BI96" s="247"/>
      <c r="BJ96" s="247"/>
      <c r="BK96" s="247"/>
      <c r="BL96" s="247"/>
      <c r="BM96" s="247"/>
      <c r="BN96" s="247"/>
      <c r="BO96" s="247"/>
      <c r="BP96" s="247"/>
      <c r="BQ96" s="247"/>
      <c r="BR96" s="247"/>
      <c r="BS96" s="247"/>
      <c r="BT96" s="247"/>
      <c r="BU96" s="247"/>
      <c r="BV96" s="247"/>
      <c r="BW96" s="247"/>
      <c r="BX96" s="247"/>
      <c r="BY96" s="247"/>
      <c r="BZ96" s="247"/>
      <c r="CA96" s="247"/>
      <c r="CB96" s="247"/>
      <c r="CC96" s="247"/>
      <c r="CD96" s="247"/>
      <c r="CE96" s="247"/>
      <c r="CF96" s="247"/>
      <c r="CG96" s="247"/>
      <c r="CH96" s="247"/>
      <c r="CI96" s="247"/>
      <c r="CJ96" s="247"/>
      <c r="CK96" s="247"/>
      <c r="CL96" s="247"/>
      <c r="CM96" s="247"/>
      <c r="CN96" s="247"/>
      <c r="CO96" s="247"/>
      <c r="CP96" s="247"/>
      <c r="CQ96" s="247"/>
      <c r="CR96" s="247"/>
      <c r="CS96" s="247"/>
      <c r="CT96" s="247"/>
      <c r="CU96" s="247"/>
      <c r="CV96" s="247"/>
      <c r="CW96" s="247"/>
      <c r="CX96" s="247"/>
      <c r="CY96" s="247"/>
    </row>
    <row r="97" spans="1:103" x14ac:dyDescent="0.15">
      <c r="A97" s="247"/>
      <c r="B97" s="247"/>
      <c r="C97" s="247"/>
      <c r="D97" s="661"/>
      <c r="E97" s="247"/>
      <c r="F97" s="247"/>
      <c r="G97" s="247"/>
      <c r="H97" s="247"/>
      <c r="I97" s="247"/>
      <c r="J97" s="247"/>
      <c r="K97" s="247"/>
      <c r="L97" s="247"/>
      <c r="M97" s="247"/>
      <c r="N97" s="247"/>
      <c r="O97" s="247"/>
      <c r="P97" s="247"/>
      <c r="Q97" s="247"/>
      <c r="R97" s="247"/>
      <c r="S97" s="247"/>
      <c r="T97" s="247"/>
      <c r="U97" s="247"/>
      <c r="V97" s="247"/>
      <c r="W97" s="247"/>
      <c r="X97" s="247"/>
      <c r="Y97" s="247"/>
      <c r="Z97" s="247"/>
      <c r="AA97" s="247"/>
      <c r="AB97" s="247"/>
      <c r="AC97" s="247"/>
      <c r="AD97" s="247"/>
      <c r="AE97" s="247"/>
      <c r="AF97" s="247"/>
      <c r="AG97" s="247"/>
      <c r="AH97" s="247"/>
      <c r="AI97" s="247"/>
      <c r="AJ97" s="247"/>
      <c r="AK97" s="247"/>
      <c r="AL97" s="247"/>
      <c r="AM97" s="247"/>
      <c r="AN97" s="247"/>
      <c r="AO97" s="247"/>
      <c r="AP97" s="247"/>
      <c r="AQ97" s="247"/>
      <c r="AR97" s="247"/>
      <c r="AS97" s="247"/>
      <c r="AT97" s="247"/>
      <c r="AU97" s="247"/>
      <c r="AV97" s="247"/>
      <c r="AW97" s="247"/>
      <c r="AX97" s="247"/>
      <c r="AY97" s="247"/>
      <c r="AZ97" s="247"/>
      <c r="BA97" s="247"/>
      <c r="BB97" s="247"/>
      <c r="BC97" s="247"/>
      <c r="BD97" s="247"/>
      <c r="BE97" s="247"/>
      <c r="BF97" s="247"/>
      <c r="BG97" s="247"/>
      <c r="BH97" s="247"/>
      <c r="BI97" s="247"/>
      <c r="BJ97" s="247"/>
      <c r="BK97" s="247"/>
      <c r="BL97" s="247"/>
      <c r="BM97" s="247"/>
      <c r="BN97" s="247"/>
      <c r="BO97" s="247"/>
      <c r="BP97" s="247"/>
      <c r="BQ97" s="247"/>
      <c r="BR97" s="247"/>
      <c r="BS97" s="247"/>
      <c r="BT97" s="247"/>
      <c r="BU97" s="247"/>
      <c r="BV97" s="247"/>
      <c r="BW97" s="247"/>
      <c r="BX97" s="247"/>
      <c r="BY97" s="247"/>
      <c r="BZ97" s="247"/>
      <c r="CA97" s="247"/>
      <c r="CB97" s="247"/>
      <c r="CC97" s="247"/>
      <c r="CD97" s="247"/>
      <c r="CE97" s="247"/>
      <c r="CF97" s="247"/>
      <c r="CG97" s="247"/>
      <c r="CH97" s="247"/>
      <c r="CI97" s="247"/>
      <c r="CJ97" s="247"/>
      <c r="CK97" s="247"/>
      <c r="CL97" s="247"/>
      <c r="CM97" s="247"/>
      <c r="CN97" s="247"/>
      <c r="CO97" s="247"/>
      <c r="CP97" s="247"/>
      <c r="CQ97" s="247"/>
      <c r="CR97" s="247"/>
      <c r="CS97" s="247"/>
      <c r="CT97" s="247"/>
      <c r="CU97" s="247"/>
      <c r="CV97" s="247"/>
      <c r="CW97" s="247"/>
      <c r="CX97" s="247"/>
      <c r="CY97" s="247"/>
    </row>
    <row r="98" spans="1:103" x14ac:dyDescent="0.15">
      <c r="A98" s="247"/>
      <c r="B98" s="247"/>
      <c r="C98" s="247"/>
      <c r="D98" s="661"/>
      <c r="E98" s="247"/>
      <c r="F98" s="247"/>
      <c r="G98" s="247"/>
      <c r="H98" s="247"/>
      <c r="I98" s="247"/>
      <c r="J98" s="247"/>
      <c r="K98" s="247"/>
      <c r="L98" s="247"/>
      <c r="M98" s="247"/>
      <c r="N98" s="247"/>
      <c r="O98" s="247"/>
      <c r="P98" s="247"/>
      <c r="Q98" s="247"/>
      <c r="R98" s="247"/>
      <c r="S98" s="247"/>
      <c r="T98" s="247"/>
      <c r="U98" s="247"/>
      <c r="V98" s="247"/>
      <c r="W98" s="247"/>
      <c r="X98" s="247"/>
      <c r="Y98" s="247"/>
      <c r="Z98" s="247"/>
      <c r="AA98" s="247"/>
      <c r="AB98" s="247"/>
      <c r="AC98" s="247"/>
      <c r="AD98" s="247"/>
      <c r="AE98" s="247"/>
      <c r="AF98" s="247"/>
      <c r="AG98" s="247"/>
      <c r="AH98" s="247"/>
      <c r="AI98" s="247"/>
      <c r="AJ98" s="247"/>
      <c r="AK98" s="247"/>
      <c r="AL98" s="247"/>
      <c r="AM98" s="247"/>
      <c r="AN98" s="247"/>
      <c r="AO98" s="247"/>
      <c r="AP98" s="247"/>
      <c r="AQ98" s="247"/>
      <c r="AR98" s="247"/>
      <c r="AS98" s="247"/>
      <c r="AT98" s="247"/>
      <c r="AU98" s="247"/>
      <c r="AV98" s="247"/>
      <c r="AW98" s="247"/>
      <c r="AX98" s="247"/>
      <c r="AY98" s="247"/>
      <c r="AZ98" s="247"/>
      <c r="BA98" s="247"/>
      <c r="BB98" s="247"/>
      <c r="BC98" s="247"/>
      <c r="BD98" s="247"/>
      <c r="BE98" s="247"/>
      <c r="BF98" s="247"/>
      <c r="BG98" s="247"/>
      <c r="BH98" s="247"/>
      <c r="BI98" s="247"/>
      <c r="BJ98" s="247"/>
      <c r="BK98" s="247"/>
      <c r="BL98" s="247"/>
      <c r="BM98" s="247"/>
      <c r="BN98" s="247"/>
      <c r="BO98" s="247"/>
      <c r="BP98" s="247"/>
      <c r="BQ98" s="247"/>
      <c r="BR98" s="247"/>
      <c r="BS98" s="247"/>
      <c r="BT98" s="247"/>
      <c r="BU98" s="247"/>
      <c r="BV98" s="247"/>
      <c r="BW98" s="247"/>
      <c r="BX98" s="247"/>
      <c r="BY98" s="247"/>
      <c r="BZ98" s="247"/>
      <c r="CA98" s="247"/>
      <c r="CB98" s="247"/>
      <c r="CC98" s="247"/>
      <c r="CD98" s="247"/>
      <c r="CE98" s="247"/>
      <c r="CF98" s="247"/>
      <c r="CG98" s="247"/>
      <c r="CH98" s="247"/>
      <c r="CI98" s="247"/>
      <c r="CJ98" s="247"/>
      <c r="CK98" s="247"/>
      <c r="CL98" s="247"/>
      <c r="CM98" s="247"/>
      <c r="CN98" s="247"/>
      <c r="CO98" s="247"/>
      <c r="CP98" s="247"/>
      <c r="CQ98" s="247"/>
      <c r="CR98" s="247"/>
      <c r="CS98" s="247"/>
      <c r="CT98" s="247"/>
      <c r="CU98" s="247"/>
      <c r="CV98" s="247"/>
      <c r="CW98" s="247"/>
      <c r="CX98" s="247"/>
      <c r="CY98" s="247"/>
    </row>
    <row r="99" spans="1:103" x14ac:dyDescent="0.15">
      <c r="A99" s="247"/>
      <c r="B99" s="247"/>
      <c r="C99" s="247"/>
      <c r="D99" s="661"/>
      <c r="E99" s="247"/>
      <c r="F99" s="247"/>
      <c r="G99" s="247"/>
      <c r="H99" s="247"/>
      <c r="I99" s="247"/>
      <c r="J99" s="247"/>
      <c r="K99" s="247"/>
      <c r="L99" s="247"/>
      <c r="M99" s="247"/>
      <c r="N99" s="247"/>
      <c r="O99" s="247"/>
      <c r="P99" s="247"/>
      <c r="Q99" s="247"/>
      <c r="R99" s="247"/>
      <c r="S99" s="247"/>
      <c r="T99" s="247"/>
      <c r="U99" s="247"/>
      <c r="V99" s="247"/>
      <c r="W99" s="247"/>
      <c r="X99" s="247"/>
      <c r="Y99" s="247"/>
      <c r="Z99" s="247"/>
      <c r="AA99" s="247"/>
      <c r="AB99" s="247"/>
      <c r="AC99" s="247"/>
      <c r="AD99" s="247"/>
      <c r="AE99" s="247"/>
      <c r="AF99" s="247"/>
      <c r="AG99" s="247"/>
      <c r="AH99" s="247"/>
      <c r="AI99" s="247"/>
      <c r="AJ99" s="247"/>
      <c r="AK99" s="247"/>
      <c r="AL99" s="247"/>
      <c r="AM99" s="247"/>
      <c r="AN99" s="247"/>
      <c r="AO99" s="247"/>
      <c r="AP99" s="247"/>
      <c r="AQ99" s="247"/>
      <c r="AR99" s="247"/>
      <c r="AS99" s="247"/>
      <c r="AT99" s="247"/>
      <c r="AU99" s="247"/>
      <c r="AV99" s="247"/>
      <c r="AW99" s="247"/>
      <c r="AX99" s="247"/>
      <c r="AY99" s="247"/>
      <c r="AZ99" s="247"/>
      <c r="BA99" s="247"/>
      <c r="BB99" s="247"/>
      <c r="BC99" s="247"/>
      <c r="BD99" s="247"/>
      <c r="BE99" s="247"/>
      <c r="BF99" s="247"/>
      <c r="BG99" s="247"/>
      <c r="BH99" s="247"/>
      <c r="BI99" s="247"/>
      <c r="BJ99" s="247"/>
      <c r="BK99" s="247"/>
      <c r="BL99" s="247"/>
      <c r="BM99" s="247"/>
      <c r="BN99" s="247"/>
      <c r="BO99" s="247"/>
      <c r="BP99" s="247"/>
      <c r="BQ99" s="247"/>
      <c r="BR99" s="247"/>
      <c r="BS99" s="247"/>
      <c r="BT99" s="247"/>
      <c r="BU99" s="247"/>
      <c r="BV99" s="247"/>
      <c r="BW99" s="247"/>
      <c r="BX99" s="247"/>
      <c r="BY99" s="247"/>
      <c r="BZ99" s="247"/>
      <c r="CA99" s="247"/>
      <c r="CB99" s="247"/>
      <c r="CC99" s="247"/>
      <c r="CD99" s="247"/>
      <c r="CE99" s="247"/>
      <c r="CF99" s="247"/>
      <c r="CG99" s="247"/>
      <c r="CH99" s="247"/>
      <c r="CI99" s="247"/>
      <c r="CJ99" s="247"/>
      <c r="CK99" s="247"/>
      <c r="CL99" s="247"/>
      <c r="CM99" s="247"/>
      <c r="CN99" s="247"/>
      <c r="CO99" s="247"/>
      <c r="CP99" s="247"/>
      <c r="CQ99" s="247"/>
      <c r="CR99" s="247"/>
      <c r="CS99" s="247"/>
      <c r="CT99" s="247"/>
      <c r="CU99" s="247"/>
      <c r="CV99" s="247"/>
      <c r="CW99" s="247"/>
      <c r="CX99" s="247"/>
      <c r="CY99" s="247"/>
    </row>
    <row r="100" spans="1:103" x14ac:dyDescent="0.15">
      <c r="A100" s="247"/>
      <c r="B100" s="247"/>
      <c r="C100" s="247"/>
      <c r="D100" s="661"/>
      <c r="E100" s="247"/>
      <c r="F100" s="247"/>
      <c r="G100" s="247"/>
      <c r="H100" s="247"/>
      <c r="I100" s="247"/>
      <c r="J100" s="247"/>
      <c r="K100" s="247"/>
      <c r="L100" s="247"/>
      <c r="M100" s="247"/>
      <c r="N100" s="247"/>
      <c r="O100" s="247"/>
      <c r="P100" s="247"/>
      <c r="Q100" s="247"/>
      <c r="R100" s="247"/>
      <c r="S100" s="247"/>
      <c r="T100" s="247"/>
      <c r="U100" s="247"/>
      <c r="V100" s="247"/>
      <c r="W100" s="247"/>
      <c r="X100" s="247"/>
      <c r="Y100" s="247"/>
      <c r="Z100" s="247"/>
      <c r="AA100" s="247"/>
      <c r="AB100" s="247"/>
      <c r="AC100" s="247"/>
      <c r="AD100" s="247"/>
      <c r="AE100" s="247"/>
      <c r="AF100" s="247"/>
      <c r="AG100" s="247"/>
      <c r="AH100" s="247"/>
      <c r="AI100" s="247"/>
      <c r="AJ100" s="247"/>
      <c r="AK100" s="247"/>
      <c r="AL100" s="247"/>
      <c r="AM100" s="247"/>
      <c r="AN100" s="247"/>
      <c r="AO100" s="247"/>
      <c r="AP100" s="247"/>
      <c r="AQ100" s="247"/>
      <c r="AR100" s="247"/>
      <c r="AS100" s="247"/>
      <c r="AT100" s="247"/>
      <c r="AU100" s="247"/>
      <c r="AV100" s="247"/>
      <c r="AW100" s="247"/>
      <c r="AX100" s="247"/>
      <c r="AY100" s="247"/>
      <c r="AZ100" s="247"/>
      <c r="BA100" s="247"/>
      <c r="BB100" s="247"/>
      <c r="BC100" s="247"/>
      <c r="BD100" s="247"/>
      <c r="BE100" s="247"/>
      <c r="BF100" s="247"/>
      <c r="BG100" s="247"/>
      <c r="BH100" s="247"/>
      <c r="BI100" s="247"/>
      <c r="BJ100" s="247"/>
      <c r="BK100" s="247"/>
      <c r="BL100" s="247"/>
      <c r="BM100" s="247"/>
      <c r="BN100" s="247"/>
      <c r="BO100" s="247"/>
      <c r="BP100" s="247"/>
      <c r="BQ100" s="247"/>
      <c r="BR100" s="247"/>
      <c r="BS100" s="247"/>
      <c r="BT100" s="247"/>
      <c r="BU100" s="247"/>
      <c r="BV100" s="247"/>
      <c r="BW100" s="247"/>
      <c r="BX100" s="247"/>
      <c r="BY100" s="247"/>
      <c r="BZ100" s="247"/>
      <c r="CA100" s="247"/>
      <c r="CB100" s="247"/>
      <c r="CC100" s="247"/>
      <c r="CD100" s="247"/>
      <c r="CE100" s="247"/>
      <c r="CF100" s="247"/>
      <c r="CG100" s="247"/>
      <c r="CH100" s="247"/>
      <c r="CI100" s="247"/>
      <c r="CJ100" s="247"/>
      <c r="CK100" s="247"/>
      <c r="CL100" s="247"/>
      <c r="CM100" s="247"/>
      <c r="CN100" s="247"/>
      <c r="CO100" s="247"/>
      <c r="CP100" s="247"/>
      <c r="CQ100" s="247"/>
      <c r="CR100" s="247"/>
      <c r="CS100" s="247"/>
      <c r="CT100" s="247"/>
      <c r="CU100" s="247"/>
      <c r="CV100" s="247"/>
      <c r="CW100" s="247"/>
      <c r="CX100" s="247"/>
      <c r="CY100" s="247"/>
    </row>
    <row r="101" spans="1:103" x14ac:dyDescent="0.15">
      <c r="A101" s="247"/>
      <c r="B101" s="247"/>
      <c r="C101" s="247"/>
      <c r="D101" s="661"/>
      <c r="E101" s="247"/>
      <c r="F101" s="247"/>
      <c r="G101" s="247"/>
      <c r="H101" s="247"/>
      <c r="I101" s="247"/>
      <c r="J101" s="247"/>
      <c r="K101" s="247"/>
      <c r="L101" s="247"/>
      <c r="M101" s="247"/>
      <c r="N101" s="247"/>
      <c r="O101" s="247"/>
      <c r="P101" s="247"/>
      <c r="Q101" s="247"/>
      <c r="R101" s="247"/>
      <c r="S101" s="247"/>
      <c r="T101" s="247"/>
      <c r="U101" s="247"/>
      <c r="V101" s="247"/>
      <c r="W101" s="247"/>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7"/>
      <c r="BA101" s="247"/>
      <c r="BB101" s="247"/>
      <c r="BC101" s="247"/>
      <c r="BD101" s="247"/>
      <c r="BE101" s="247"/>
      <c r="BF101" s="247"/>
      <c r="BG101" s="247"/>
      <c r="BH101" s="247"/>
      <c r="BI101" s="247"/>
      <c r="BJ101" s="247"/>
      <c r="BK101" s="247"/>
      <c r="BL101" s="247"/>
      <c r="BM101" s="247"/>
      <c r="BN101" s="247"/>
      <c r="BO101" s="247"/>
      <c r="BP101" s="247"/>
      <c r="BQ101" s="247"/>
      <c r="BR101" s="247"/>
      <c r="BS101" s="247"/>
      <c r="BT101" s="247"/>
      <c r="BU101" s="247"/>
      <c r="BV101" s="247"/>
      <c r="BW101" s="247"/>
      <c r="BX101" s="247"/>
      <c r="BY101" s="247"/>
      <c r="BZ101" s="247"/>
      <c r="CA101" s="247"/>
      <c r="CB101" s="247"/>
      <c r="CC101" s="247"/>
      <c r="CD101" s="247"/>
      <c r="CE101" s="247"/>
      <c r="CF101" s="247"/>
      <c r="CG101" s="247"/>
      <c r="CH101" s="247"/>
      <c r="CI101" s="247"/>
      <c r="CJ101" s="247"/>
      <c r="CK101" s="247"/>
      <c r="CL101" s="247"/>
      <c r="CM101" s="247"/>
      <c r="CN101" s="247"/>
      <c r="CO101" s="247"/>
      <c r="CP101" s="247"/>
      <c r="CQ101" s="247"/>
      <c r="CR101" s="247"/>
      <c r="CS101" s="247"/>
      <c r="CT101" s="247"/>
      <c r="CU101" s="247"/>
      <c r="CV101" s="247"/>
      <c r="CW101" s="247"/>
      <c r="CX101" s="247"/>
      <c r="CY101" s="247"/>
    </row>
    <row r="102" spans="1:103" x14ac:dyDescent="0.15">
      <c r="A102" s="247"/>
      <c r="B102" s="247"/>
      <c r="C102" s="247"/>
      <c r="D102" s="661"/>
      <c r="E102" s="247"/>
      <c r="F102" s="247"/>
      <c r="G102" s="247"/>
      <c r="H102" s="247"/>
      <c r="I102" s="247"/>
      <c r="J102" s="247"/>
      <c r="K102" s="247"/>
      <c r="L102" s="247"/>
      <c r="M102" s="247"/>
      <c r="N102" s="247"/>
      <c r="O102" s="247"/>
      <c r="P102" s="247"/>
      <c r="Q102" s="247"/>
      <c r="R102" s="247"/>
      <c r="S102" s="247"/>
      <c r="T102" s="247"/>
      <c r="U102" s="247"/>
      <c r="V102" s="247"/>
      <c r="W102" s="247"/>
      <c r="X102" s="247"/>
      <c r="Y102" s="247"/>
      <c r="Z102" s="247"/>
      <c r="AA102" s="247"/>
      <c r="AB102" s="247"/>
      <c r="AC102" s="247"/>
      <c r="AD102" s="247"/>
      <c r="AE102" s="247"/>
      <c r="AF102" s="247"/>
      <c r="AG102" s="247"/>
      <c r="AH102" s="247"/>
      <c r="AI102" s="247"/>
      <c r="AJ102" s="247"/>
      <c r="AK102" s="247"/>
      <c r="AL102" s="247"/>
      <c r="AM102" s="247"/>
      <c r="AN102" s="247"/>
      <c r="AO102" s="247"/>
      <c r="AP102" s="247"/>
      <c r="AQ102" s="247"/>
      <c r="AR102" s="247"/>
      <c r="AS102" s="247"/>
      <c r="AT102" s="247"/>
      <c r="AU102" s="247"/>
      <c r="AV102" s="247"/>
      <c r="AW102" s="247"/>
      <c r="AX102" s="247"/>
      <c r="AY102" s="247"/>
      <c r="AZ102" s="247"/>
      <c r="BA102" s="247"/>
      <c r="BB102" s="247"/>
      <c r="BC102" s="247"/>
      <c r="BD102" s="247"/>
      <c r="BE102" s="247"/>
      <c r="BF102" s="247"/>
      <c r="BG102" s="247"/>
      <c r="BH102" s="247"/>
      <c r="BI102" s="247"/>
      <c r="BJ102" s="247"/>
      <c r="BK102" s="247"/>
      <c r="BL102" s="247"/>
      <c r="BM102" s="247"/>
      <c r="BN102" s="247"/>
      <c r="BO102" s="247"/>
      <c r="BP102" s="247"/>
      <c r="BQ102" s="247"/>
      <c r="BR102" s="247"/>
      <c r="BS102" s="247"/>
      <c r="BT102" s="247"/>
      <c r="BU102" s="247"/>
      <c r="BV102" s="247"/>
      <c r="BW102" s="247"/>
      <c r="BX102" s="247"/>
      <c r="BY102" s="247"/>
      <c r="BZ102" s="247"/>
      <c r="CA102" s="247"/>
      <c r="CB102" s="247"/>
      <c r="CC102" s="247"/>
      <c r="CD102" s="247"/>
      <c r="CE102" s="247"/>
      <c r="CF102" s="247"/>
      <c r="CG102" s="247"/>
      <c r="CH102" s="247"/>
      <c r="CI102" s="247"/>
      <c r="CJ102" s="247"/>
      <c r="CK102" s="247"/>
      <c r="CL102" s="247"/>
      <c r="CM102" s="247"/>
      <c r="CN102" s="247"/>
      <c r="CO102" s="247"/>
      <c r="CP102" s="247"/>
      <c r="CQ102" s="247"/>
      <c r="CR102" s="247"/>
      <c r="CS102" s="247"/>
      <c r="CT102" s="247"/>
      <c r="CU102" s="247"/>
      <c r="CV102" s="247"/>
      <c r="CW102" s="247"/>
      <c r="CX102" s="247"/>
      <c r="CY102" s="247"/>
    </row>
    <row r="103" spans="1:103" x14ac:dyDescent="0.15">
      <c r="A103" s="247"/>
      <c r="B103" s="247"/>
      <c r="C103" s="247"/>
      <c r="D103" s="661"/>
      <c r="E103" s="247"/>
      <c r="F103" s="247"/>
      <c r="G103" s="247"/>
      <c r="H103" s="247"/>
      <c r="I103" s="247"/>
      <c r="J103" s="247"/>
      <c r="K103" s="247"/>
      <c r="L103" s="247"/>
      <c r="M103" s="247"/>
      <c r="N103" s="247"/>
      <c r="O103" s="247"/>
      <c r="P103" s="247"/>
      <c r="Q103" s="247"/>
      <c r="R103" s="247"/>
      <c r="S103" s="247"/>
      <c r="T103" s="247"/>
      <c r="U103" s="247"/>
      <c r="V103" s="247"/>
      <c r="W103" s="247"/>
      <c r="X103" s="247"/>
      <c r="Y103" s="247"/>
      <c r="Z103" s="247"/>
      <c r="AA103" s="247"/>
      <c r="AB103" s="247"/>
      <c r="AC103" s="247"/>
      <c r="AD103" s="247"/>
      <c r="AE103" s="247"/>
      <c r="AF103" s="247"/>
      <c r="AG103" s="247"/>
      <c r="AH103" s="247"/>
      <c r="AI103" s="247"/>
      <c r="AJ103" s="247"/>
      <c r="AK103" s="247"/>
      <c r="AL103" s="247"/>
      <c r="AM103" s="247"/>
      <c r="AN103" s="247"/>
      <c r="AO103" s="247"/>
      <c r="AP103" s="247"/>
      <c r="AQ103" s="247"/>
      <c r="AR103" s="247"/>
      <c r="AS103" s="247"/>
      <c r="AT103" s="247"/>
      <c r="AU103" s="247"/>
      <c r="AV103" s="247"/>
      <c r="AW103" s="247"/>
      <c r="AX103" s="247"/>
      <c r="AY103" s="247"/>
      <c r="AZ103" s="247"/>
      <c r="BA103" s="247"/>
      <c r="BB103" s="247"/>
      <c r="BC103" s="247"/>
      <c r="BD103" s="247"/>
      <c r="BE103" s="247"/>
      <c r="BF103" s="247"/>
      <c r="BG103" s="247"/>
      <c r="BH103" s="247"/>
      <c r="BI103" s="247"/>
      <c r="BJ103" s="247"/>
      <c r="BK103" s="247"/>
      <c r="BL103" s="247"/>
      <c r="BM103" s="247"/>
      <c r="BN103" s="247"/>
      <c r="BO103" s="247"/>
      <c r="BP103" s="247"/>
      <c r="BQ103" s="247"/>
      <c r="BR103" s="247"/>
      <c r="BS103" s="247"/>
      <c r="BT103" s="247"/>
      <c r="BU103" s="247"/>
      <c r="BV103" s="247"/>
      <c r="BW103" s="247"/>
      <c r="BX103" s="247"/>
      <c r="BY103" s="247"/>
      <c r="BZ103" s="247"/>
      <c r="CA103" s="247"/>
      <c r="CB103" s="247"/>
      <c r="CC103" s="247"/>
      <c r="CD103" s="247"/>
      <c r="CE103" s="247"/>
      <c r="CF103" s="247"/>
      <c r="CG103" s="247"/>
      <c r="CH103" s="247"/>
      <c r="CI103" s="247"/>
      <c r="CJ103" s="247"/>
      <c r="CK103" s="247"/>
      <c r="CL103" s="247"/>
      <c r="CM103" s="247"/>
      <c r="CN103" s="247"/>
      <c r="CO103" s="247"/>
      <c r="CP103" s="247"/>
      <c r="CQ103" s="247"/>
      <c r="CR103" s="247"/>
      <c r="CS103" s="247"/>
      <c r="CT103" s="247"/>
      <c r="CU103" s="247"/>
      <c r="CV103" s="247"/>
      <c r="CW103" s="247"/>
      <c r="CX103" s="247"/>
      <c r="CY103" s="247"/>
    </row>
    <row r="104" spans="1:103" x14ac:dyDescent="0.15">
      <c r="A104" s="247"/>
      <c r="B104" s="247"/>
      <c r="C104" s="247"/>
      <c r="D104" s="661"/>
      <c r="E104" s="247"/>
      <c r="F104" s="247"/>
      <c r="G104" s="247"/>
      <c r="H104" s="247"/>
      <c r="I104" s="247"/>
      <c r="J104" s="247"/>
      <c r="K104" s="247"/>
      <c r="L104" s="247"/>
      <c r="M104" s="247"/>
      <c r="N104" s="247"/>
      <c r="O104" s="247"/>
      <c r="P104" s="247"/>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247"/>
      <c r="AP104" s="247"/>
      <c r="AQ104" s="247"/>
      <c r="AR104" s="247"/>
      <c r="AS104" s="247"/>
      <c r="AT104" s="247"/>
      <c r="AU104" s="247"/>
      <c r="AV104" s="247"/>
      <c r="AW104" s="247"/>
      <c r="AX104" s="247"/>
      <c r="AY104" s="247"/>
      <c r="AZ104" s="247"/>
      <c r="BA104" s="247"/>
      <c r="BB104" s="247"/>
      <c r="BC104" s="247"/>
      <c r="BD104" s="247"/>
      <c r="BE104" s="247"/>
      <c r="BF104" s="247"/>
      <c r="BG104" s="247"/>
      <c r="BH104" s="247"/>
      <c r="BI104" s="247"/>
      <c r="BJ104" s="247"/>
      <c r="BK104" s="247"/>
      <c r="BL104" s="247"/>
      <c r="BM104" s="247"/>
      <c r="BN104" s="247"/>
      <c r="BO104" s="247"/>
      <c r="BP104" s="247"/>
      <c r="BQ104" s="247"/>
      <c r="BR104" s="247"/>
      <c r="BS104" s="247"/>
      <c r="BT104" s="247"/>
      <c r="BU104" s="247"/>
      <c r="BV104" s="247"/>
      <c r="BW104" s="247"/>
      <c r="BX104" s="247"/>
      <c r="BY104" s="247"/>
      <c r="BZ104" s="247"/>
      <c r="CA104" s="247"/>
      <c r="CB104" s="247"/>
      <c r="CC104" s="247"/>
      <c r="CD104" s="247"/>
      <c r="CE104" s="247"/>
      <c r="CF104" s="247"/>
      <c r="CG104" s="247"/>
      <c r="CH104" s="247"/>
      <c r="CI104" s="247"/>
      <c r="CJ104" s="247"/>
      <c r="CK104" s="247"/>
      <c r="CL104" s="247"/>
      <c r="CM104" s="247"/>
      <c r="CN104" s="247"/>
      <c r="CO104" s="247"/>
      <c r="CP104" s="247"/>
      <c r="CQ104" s="247"/>
      <c r="CR104" s="247"/>
      <c r="CS104" s="247"/>
      <c r="CT104" s="247"/>
      <c r="CU104" s="247"/>
      <c r="CV104" s="247"/>
      <c r="CW104" s="247"/>
      <c r="CX104" s="247"/>
      <c r="CY104" s="247"/>
    </row>
    <row r="105" spans="1:103" x14ac:dyDescent="0.15">
      <c r="A105" s="247"/>
      <c r="B105" s="247"/>
      <c r="C105" s="247"/>
      <c r="D105" s="661"/>
      <c r="E105" s="247"/>
      <c r="F105" s="247"/>
      <c r="G105" s="247"/>
      <c r="H105" s="247"/>
      <c r="I105" s="247"/>
      <c r="J105" s="247"/>
      <c r="K105" s="247"/>
      <c r="L105" s="247"/>
      <c r="M105" s="247"/>
      <c r="N105" s="247"/>
      <c r="O105" s="247"/>
      <c r="P105" s="247"/>
      <c r="Q105" s="247"/>
      <c r="R105" s="247"/>
      <c r="S105" s="247"/>
      <c r="T105" s="247"/>
      <c r="U105" s="247"/>
      <c r="V105" s="247"/>
      <c r="W105" s="247"/>
      <c r="X105" s="247"/>
      <c r="Y105" s="247"/>
      <c r="Z105" s="247"/>
      <c r="AA105" s="247"/>
      <c r="AB105" s="247"/>
      <c r="AC105" s="247"/>
      <c r="AD105" s="247"/>
      <c r="AE105" s="247"/>
      <c r="AF105" s="247"/>
      <c r="AG105" s="247"/>
      <c r="AH105" s="247"/>
      <c r="AI105" s="247"/>
      <c r="AJ105" s="247"/>
      <c r="AK105" s="247"/>
      <c r="AL105" s="247"/>
      <c r="AM105" s="247"/>
      <c r="AN105" s="247"/>
      <c r="AO105" s="247"/>
      <c r="AP105" s="247"/>
      <c r="AQ105" s="247"/>
      <c r="AR105" s="247"/>
      <c r="AS105" s="247"/>
      <c r="AT105" s="247"/>
      <c r="AU105" s="247"/>
      <c r="AV105" s="247"/>
      <c r="AW105" s="247"/>
      <c r="AX105" s="247"/>
      <c r="AY105" s="247"/>
      <c r="AZ105" s="247"/>
      <c r="BA105" s="247"/>
      <c r="BB105" s="247"/>
      <c r="BC105" s="247"/>
      <c r="BD105" s="247"/>
      <c r="BE105" s="247"/>
      <c r="BF105" s="247"/>
      <c r="BG105" s="247"/>
      <c r="BH105" s="247"/>
      <c r="BI105" s="247"/>
      <c r="BJ105" s="247"/>
      <c r="BK105" s="247"/>
      <c r="BL105" s="247"/>
      <c r="BM105" s="247"/>
      <c r="BN105" s="247"/>
      <c r="BO105" s="247"/>
      <c r="BP105" s="247"/>
      <c r="BQ105" s="247"/>
      <c r="BR105" s="247"/>
      <c r="BS105" s="247"/>
      <c r="BT105" s="247"/>
      <c r="BU105" s="247"/>
      <c r="BV105" s="247"/>
      <c r="BW105" s="247"/>
      <c r="BX105" s="247"/>
      <c r="BY105" s="247"/>
      <c r="BZ105" s="247"/>
      <c r="CA105" s="247"/>
      <c r="CB105" s="247"/>
      <c r="CC105" s="247"/>
      <c r="CD105" s="247"/>
      <c r="CE105" s="247"/>
      <c r="CF105" s="247"/>
      <c r="CG105" s="247"/>
      <c r="CH105" s="247"/>
      <c r="CI105" s="247"/>
      <c r="CJ105" s="247"/>
      <c r="CK105" s="247"/>
      <c r="CL105" s="247"/>
      <c r="CM105" s="247"/>
      <c r="CN105" s="247"/>
      <c r="CO105" s="247"/>
      <c r="CP105" s="247"/>
      <c r="CQ105" s="247"/>
      <c r="CR105" s="247"/>
      <c r="CS105" s="247"/>
      <c r="CT105" s="247"/>
      <c r="CU105" s="247"/>
      <c r="CV105" s="247"/>
      <c r="CW105" s="247"/>
      <c r="CX105" s="247"/>
      <c r="CY105" s="247"/>
    </row>
    <row r="106" spans="1:103" x14ac:dyDescent="0.15">
      <c r="A106" s="247"/>
      <c r="B106" s="247"/>
      <c r="C106" s="247"/>
      <c r="D106" s="661"/>
      <c r="E106" s="247"/>
      <c r="F106" s="247"/>
      <c r="G106" s="247"/>
      <c r="H106" s="247"/>
      <c r="I106" s="247"/>
      <c r="J106" s="247"/>
      <c r="K106" s="247"/>
      <c r="L106" s="247"/>
      <c r="M106" s="247"/>
      <c r="N106" s="247"/>
      <c r="O106" s="247"/>
      <c r="P106" s="247"/>
      <c r="Q106" s="247"/>
      <c r="R106" s="247"/>
      <c r="S106" s="247"/>
      <c r="T106" s="247"/>
      <c r="U106" s="247"/>
      <c r="V106" s="247"/>
      <c r="W106" s="247"/>
      <c r="X106" s="247"/>
      <c r="Y106" s="247"/>
      <c r="Z106" s="247"/>
      <c r="AA106" s="247"/>
      <c r="AB106" s="247"/>
      <c r="AC106" s="247"/>
      <c r="AD106" s="247"/>
      <c r="AE106" s="247"/>
      <c r="AF106" s="247"/>
      <c r="AG106" s="247"/>
      <c r="AH106" s="247"/>
      <c r="AI106" s="247"/>
      <c r="AJ106" s="247"/>
      <c r="AK106" s="247"/>
      <c r="AL106" s="247"/>
      <c r="AM106" s="247"/>
      <c r="AN106" s="247"/>
      <c r="AO106" s="247"/>
      <c r="AP106" s="247"/>
      <c r="AQ106" s="247"/>
      <c r="AR106" s="247"/>
      <c r="AS106" s="247"/>
      <c r="AT106" s="247"/>
      <c r="AU106" s="247"/>
      <c r="AV106" s="247"/>
      <c r="AW106" s="247"/>
      <c r="AX106" s="247"/>
      <c r="AY106" s="247"/>
      <c r="AZ106" s="247"/>
      <c r="BA106" s="247"/>
      <c r="BB106" s="247"/>
      <c r="BC106" s="247"/>
      <c r="BD106" s="247"/>
      <c r="BE106" s="247"/>
      <c r="BF106" s="247"/>
      <c r="BG106" s="247"/>
      <c r="BH106" s="247"/>
      <c r="BI106" s="247"/>
      <c r="BJ106" s="247"/>
      <c r="BK106" s="247"/>
      <c r="BL106" s="247"/>
      <c r="BM106" s="247"/>
      <c r="BN106" s="247"/>
      <c r="BO106" s="247"/>
      <c r="BP106" s="247"/>
      <c r="BQ106" s="247"/>
      <c r="BR106" s="247"/>
      <c r="BS106" s="247"/>
      <c r="BT106" s="247"/>
      <c r="BU106" s="247"/>
      <c r="BV106" s="247"/>
      <c r="BW106" s="247"/>
      <c r="BX106" s="247"/>
      <c r="BY106" s="247"/>
      <c r="BZ106" s="247"/>
      <c r="CA106" s="247"/>
      <c r="CB106" s="247"/>
      <c r="CC106" s="247"/>
      <c r="CD106" s="247"/>
      <c r="CE106" s="247"/>
      <c r="CF106" s="247"/>
      <c r="CG106" s="247"/>
      <c r="CH106" s="247"/>
      <c r="CI106" s="247"/>
      <c r="CJ106" s="247"/>
      <c r="CK106" s="247"/>
      <c r="CL106" s="247"/>
      <c r="CM106" s="247"/>
      <c r="CN106" s="247"/>
      <c r="CO106" s="247"/>
      <c r="CP106" s="247"/>
      <c r="CQ106" s="247"/>
      <c r="CR106" s="247"/>
      <c r="CS106" s="247"/>
      <c r="CT106" s="247"/>
      <c r="CU106" s="247"/>
      <c r="CV106" s="247"/>
      <c r="CW106" s="247"/>
      <c r="CX106" s="247"/>
      <c r="CY106" s="247"/>
    </row>
    <row r="107" spans="1:103" x14ac:dyDescent="0.15">
      <c r="A107" s="247"/>
      <c r="B107" s="247"/>
      <c r="C107" s="247"/>
      <c r="D107" s="661"/>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247"/>
      <c r="AD107" s="247"/>
      <c r="AE107" s="247"/>
      <c r="AF107" s="247"/>
      <c r="AG107" s="247"/>
      <c r="AH107" s="247"/>
      <c r="AI107" s="247"/>
      <c r="AJ107" s="247"/>
      <c r="AK107" s="247"/>
      <c r="AL107" s="247"/>
      <c r="AM107" s="247"/>
      <c r="AN107" s="247"/>
      <c r="AO107" s="247"/>
      <c r="AP107" s="247"/>
      <c r="AQ107" s="247"/>
      <c r="AR107" s="247"/>
      <c r="AS107" s="247"/>
      <c r="AT107" s="247"/>
      <c r="AU107" s="247"/>
      <c r="AV107" s="247"/>
      <c r="AW107" s="247"/>
      <c r="AX107" s="247"/>
      <c r="AY107" s="247"/>
      <c r="AZ107" s="247"/>
      <c r="BA107" s="247"/>
      <c r="BB107" s="247"/>
      <c r="BC107" s="247"/>
      <c r="BD107" s="247"/>
      <c r="BE107" s="247"/>
      <c r="BF107" s="247"/>
      <c r="BG107" s="247"/>
      <c r="BH107" s="247"/>
      <c r="BI107" s="247"/>
      <c r="BJ107" s="247"/>
      <c r="BK107" s="247"/>
      <c r="BL107" s="247"/>
      <c r="BM107" s="247"/>
      <c r="BN107" s="247"/>
      <c r="BO107" s="247"/>
      <c r="BP107" s="247"/>
      <c r="BQ107" s="247"/>
      <c r="BR107" s="247"/>
      <c r="BS107" s="247"/>
      <c r="BT107" s="247"/>
      <c r="BU107" s="247"/>
      <c r="BV107" s="247"/>
      <c r="BW107" s="247"/>
      <c r="BX107" s="247"/>
      <c r="BY107" s="247"/>
      <c r="BZ107" s="247"/>
      <c r="CA107" s="247"/>
      <c r="CB107" s="247"/>
      <c r="CC107" s="247"/>
      <c r="CD107" s="247"/>
      <c r="CE107" s="247"/>
      <c r="CF107" s="247"/>
      <c r="CG107" s="247"/>
      <c r="CH107" s="247"/>
      <c r="CI107" s="247"/>
      <c r="CJ107" s="247"/>
      <c r="CK107" s="247"/>
      <c r="CL107" s="247"/>
      <c r="CM107" s="247"/>
      <c r="CN107" s="247"/>
      <c r="CO107" s="247"/>
      <c r="CP107" s="247"/>
      <c r="CQ107" s="247"/>
      <c r="CR107" s="247"/>
      <c r="CS107" s="247"/>
      <c r="CT107" s="247"/>
      <c r="CU107" s="247"/>
      <c r="CV107" s="247"/>
      <c r="CW107" s="247"/>
      <c r="CX107" s="247"/>
      <c r="CY107" s="247"/>
    </row>
    <row r="108" spans="1:103" x14ac:dyDescent="0.15">
      <c r="A108" s="247"/>
      <c r="B108" s="247"/>
      <c r="C108" s="247"/>
      <c r="D108" s="661"/>
      <c r="E108" s="247"/>
      <c r="F108" s="247"/>
      <c r="G108" s="247"/>
      <c r="H108" s="247"/>
      <c r="I108" s="247"/>
      <c r="J108" s="247"/>
      <c r="K108" s="247"/>
      <c r="L108" s="247"/>
      <c r="M108" s="247"/>
      <c r="N108" s="247"/>
      <c r="O108" s="247"/>
      <c r="P108" s="247"/>
      <c r="Q108" s="247"/>
      <c r="R108" s="247"/>
      <c r="S108" s="247"/>
      <c r="T108" s="247"/>
      <c r="U108" s="247"/>
      <c r="V108" s="247"/>
      <c r="W108" s="247"/>
      <c r="X108" s="247"/>
      <c r="Y108" s="247"/>
      <c r="Z108" s="247"/>
      <c r="AA108" s="247"/>
      <c r="AB108" s="247"/>
      <c r="AC108" s="247"/>
      <c r="AD108" s="247"/>
      <c r="AE108" s="247"/>
      <c r="AF108" s="247"/>
      <c r="AG108" s="247"/>
      <c r="AH108" s="247"/>
      <c r="AI108" s="247"/>
      <c r="AJ108" s="247"/>
      <c r="AK108" s="247"/>
      <c r="AL108" s="247"/>
      <c r="AM108" s="247"/>
      <c r="AN108" s="247"/>
      <c r="AO108" s="247"/>
      <c r="AP108" s="247"/>
      <c r="AQ108" s="247"/>
      <c r="AR108" s="247"/>
      <c r="AS108" s="247"/>
      <c r="AT108" s="247"/>
      <c r="AU108" s="247"/>
      <c r="AV108" s="247"/>
      <c r="AW108" s="247"/>
      <c r="AX108" s="247"/>
      <c r="AY108" s="247"/>
      <c r="AZ108" s="247"/>
      <c r="BA108" s="247"/>
      <c r="BB108" s="247"/>
      <c r="BC108" s="247"/>
      <c r="BD108" s="247"/>
      <c r="BE108" s="247"/>
      <c r="BF108" s="247"/>
      <c r="BG108" s="247"/>
      <c r="BH108" s="247"/>
      <c r="BI108" s="247"/>
      <c r="BJ108" s="247"/>
      <c r="BK108" s="247"/>
      <c r="BL108" s="247"/>
      <c r="BM108" s="247"/>
      <c r="BN108" s="247"/>
      <c r="BO108" s="247"/>
      <c r="BP108" s="247"/>
      <c r="BQ108" s="247"/>
      <c r="BR108" s="247"/>
      <c r="BS108" s="247"/>
      <c r="BT108" s="247"/>
      <c r="BU108" s="247"/>
      <c r="BV108" s="247"/>
      <c r="BW108" s="247"/>
      <c r="BX108" s="247"/>
      <c r="BY108" s="247"/>
      <c r="BZ108" s="247"/>
      <c r="CA108" s="247"/>
      <c r="CB108" s="247"/>
      <c r="CC108" s="247"/>
      <c r="CD108" s="247"/>
      <c r="CE108" s="247"/>
      <c r="CF108" s="247"/>
      <c r="CG108" s="247"/>
      <c r="CH108" s="247"/>
      <c r="CI108" s="247"/>
      <c r="CJ108" s="247"/>
      <c r="CK108" s="247"/>
      <c r="CL108" s="247"/>
      <c r="CM108" s="247"/>
      <c r="CN108" s="247"/>
      <c r="CO108" s="247"/>
      <c r="CP108" s="247"/>
      <c r="CQ108" s="247"/>
      <c r="CR108" s="247"/>
      <c r="CS108" s="247"/>
      <c r="CT108" s="247"/>
      <c r="CU108" s="247"/>
      <c r="CV108" s="247"/>
      <c r="CW108" s="247"/>
      <c r="CX108" s="247"/>
      <c r="CY108" s="247"/>
    </row>
    <row r="109" spans="1:103" x14ac:dyDescent="0.15">
      <c r="A109" s="247"/>
      <c r="B109" s="247"/>
      <c r="C109" s="247"/>
      <c r="D109" s="661"/>
      <c r="E109" s="247"/>
      <c r="F109" s="247"/>
      <c r="G109" s="247"/>
      <c r="H109" s="247"/>
      <c r="I109" s="247"/>
      <c r="J109" s="247"/>
      <c r="K109" s="247"/>
      <c r="L109" s="247"/>
      <c r="M109" s="247"/>
      <c r="N109" s="247"/>
      <c r="O109" s="247"/>
      <c r="P109" s="247"/>
      <c r="Q109" s="247"/>
      <c r="R109" s="247"/>
      <c r="S109" s="247"/>
      <c r="T109" s="247"/>
      <c r="U109" s="247"/>
      <c r="V109" s="247"/>
      <c r="W109" s="247"/>
      <c r="X109" s="247"/>
      <c r="Y109" s="247"/>
      <c r="Z109" s="247"/>
      <c r="AA109" s="247"/>
      <c r="AB109" s="247"/>
      <c r="AC109" s="247"/>
      <c r="AD109" s="247"/>
      <c r="AE109" s="247"/>
      <c r="AF109" s="247"/>
      <c r="AG109" s="247"/>
      <c r="AH109" s="247"/>
      <c r="AI109" s="247"/>
      <c r="AJ109" s="247"/>
      <c r="AK109" s="247"/>
      <c r="AL109" s="247"/>
      <c r="AM109" s="247"/>
      <c r="AN109" s="247"/>
      <c r="AO109" s="247"/>
      <c r="AP109" s="247"/>
      <c r="AQ109" s="247"/>
      <c r="AR109" s="247"/>
      <c r="AS109" s="247"/>
      <c r="AT109" s="247"/>
      <c r="AU109" s="247"/>
      <c r="AV109" s="247"/>
      <c r="AW109" s="247"/>
      <c r="AX109" s="247"/>
      <c r="AY109" s="247"/>
      <c r="AZ109" s="247"/>
      <c r="BA109" s="247"/>
      <c r="BB109" s="247"/>
      <c r="BC109" s="247"/>
      <c r="BD109" s="247"/>
      <c r="BE109" s="247"/>
      <c r="BF109" s="247"/>
      <c r="BG109" s="247"/>
      <c r="BH109" s="247"/>
      <c r="BI109" s="247"/>
      <c r="BJ109" s="247"/>
      <c r="BK109" s="247"/>
      <c r="BL109" s="247"/>
      <c r="BM109" s="247"/>
      <c r="BN109" s="247"/>
      <c r="BO109" s="247"/>
      <c r="BP109" s="247"/>
      <c r="BQ109" s="247"/>
      <c r="BR109" s="247"/>
      <c r="BS109" s="247"/>
      <c r="BT109" s="247"/>
      <c r="BU109" s="247"/>
      <c r="BV109" s="247"/>
      <c r="BW109" s="247"/>
      <c r="BX109" s="247"/>
      <c r="BY109" s="247"/>
      <c r="BZ109" s="247"/>
      <c r="CA109" s="247"/>
      <c r="CB109" s="247"/>
      <c r="CC109" s="247"/>
      <c r="CD109" s="247"/>
      <c r="CE109" s="247"/>
      <c r="CF109" s="247"/>
      <c r="CG109" s="247"/>
      <c r="CH109" s="247"/>
      <c r="CI109" s="247"/>
      <c r="CJ109" s="247"/>
      <c r="CK109" s="247"/>
      <c r="CL109" s="247"/>
      <c r="CM109" s="247"/>
      <c r="CN109" s="247"/>
      <c r="CO109" s="247"/>
      <c r="CP109" s="247"/>
      <c r="CQ109" s="247"/>
      <c r="CR109" s="247"/>
      <c r="CS109" s="247"/>
      <c r="CT109" s="247"/>
      <c r="CU109" s="247"/>
      <c r="CV109" s="247"/>
      <c r="CW109" s="247"/>
      <c r="CX109" s="247"/>
      <c r="CY109" s="247"/>
    </row>
    <row r="110" spans="1:103" x14ac:dyDescent="0.15">
      <c r="A110" s="247"/>
      <c r="B110" s="247"/>
      <c r="C110" s="247"/>
      <c r="D110" s="661"/>
      <c r="E110" s="247"/>
      <c r="F110" s="247"/>
      <c r="G110" s="247"/>
      <c r="H110" s="247"/>
      <c r="I110" s="247"/>
      <c r="J110" s="247"/>
      <c r="K110" s="247"/>
      <c r="L110" s="247"/>
      <c r="M110" s="247"/>
      <c r="N110" s="247"/>
      <c r="O110" s="247"/>
      <c r="P110" s="247"/>
      <c r="Q110" s="247"/>
      <c r="R110" s="247"/>
      <c r="S110" s="247"/>
      <c r="T110" s="247"/>
      <c r="U110" s="247"/>
      <c r="V110" s="247"/>
      <c r="W110" s="247"/>
      <c r="X110" s="247"/>
      <c r="Y110" s="247"/>
      <c r="Z110" s="247"/>
      <c r="AA110" s="247"/>
      <c r="AB110" s="247"/>
      <c r="AC110" s="247"/>
      <c r="AD110" s="247"/>
      <c r="AE110" s="247"/>
      <c r="AF110" s="247"/>
      <c r="AG110" s="247"/>
      <c r="AH110" s="247"/>
      <c r="AI110" s="247"/>
      <c r="AJ110" s="247"/>
      <c r="AK110" s="247"/>
      <c r="AL110" s="247"/>
      <c r="AM110" s="247"/>
      <c r="AN110" s="247"/>
      <c r="AO110" s="247"/>
      <c r="AP110" s="247"/>
      <c r="AQ110" s="247"/>
      <c r="AR110" s="247"/>
      <c r="AS110" s="247"/>
      <c r="AT110" s="247"/>
      <c r="AU110" s="247"/>
      <c r="AV110" s="247"/>
      <c r="AW110" s="247"/>
      <c r="AX110" s="247"/>
      <c r="AY110" s="247"/>
      <c r="AZ110" s="247"/>
      <c r="BA110" s="247"/>
      <c r="BB110" s="247"/>
      <c r="BC110" s="247"/>
      <c r="BD110" s="247"/>
      <c r="BE110" s="247"/>
      <c r="BF110" s="247"/>
      <c r="BG110" s="247"/>
      <c r="BH110" s="247"/>
      <c r="BI110" s="247"/>
      <c r="BJ110" s="247"/>
      <c r="BK110" s="247"/>
      <c r="BL110" s="247"/>
      <c r="BM110" s="247"/>
      <c r="BN110" s="247"/>
      <c r="BO110" s="247"/>
      <c r="BP110" s="247"/>
      <c r="BQ110" s="247"/>
      <c r="BR110" s="247"/>
      <c r="BS110" s="247"/>
      <c r="BT110" s="247"/>
      <c r="BU110" s="247"/>
      <c r="BV110" s="247"/>
      <c r="BW110" s="247"/>
      <c r="BX110" s="247"/>
      <c r="BY110" s="247"/>
      <c r="BZ110" s="247"/>
      <c r="CA110" s="247"/>
      <c r="CB110" s="247"/>
      <c r="CC110" s="247"/>
      <c r="CD110" s="247"/>
      <c r="CE110" s="247"/>
      <c r="CF110" s="247"/>
      <c r="CG110" s="247"/>
      <c r="CH110" s="247"/>
      <c r="CI110" s="247"/>
      <c r="CJ110" s="247"/>
      <c r="CK110" s="247"/>
      <c r="CL110" s="247"/>
      <c r="CM110" s="247"/>
      <c r="CN110" s="247"/>
      <c r="CO110" s="247"/>
      <c r="CP110" s="247"/>
      <c r="CQ110" s="247"/>
      <c r="CR110" s="247"/>
      <c r="CS110" s="247"/>
      <c r="CT110" s="247"/>
      <c r="CU110" s="247"/>
      <c r="CV110" s="247"/>
      <c r="CW110" s="247"/>
      <c r="CX110" s="247"/>
      <c r="CY110" s="247"/>
    </row>
    <row r="111" spans="1:103" x14ac:dyDescent="0.15">
      <c r="A111" s="247"/>
      <c r="B111" s="247"/>
      <c r="C111" s="247"/>
      <c r="D111" s="661"/>
      <c r="E111" s="247"/>
      <c r="F111" s="247"/>
      <c r="G111" s="247"/>
      <c r="H111" s="247"/>
      <c r="I111" s="247"/>
      <c r="J111" s="247"/>
      <c r="K111" s="247"/>
      <c r="L111" s="247"/>
      <c r="M111" s="247"/>
      <c r="N111" s="247"/>
      <c r="O111" s="247"/>
      <c r="P111" s="247"/>
      <c r="Q111" s="247"/>
      <c r="R111" s="247"/>
      <c r="S111" s="247"/>
      <c r="T111" s="247"/>
      <c r="U111" s="247"/>
      <c r="V111" s="247"/>
      <c r="W111" s="247"/>
      <c r="X111" s="247"/>
      <c r="Y111" s="247"/>
      <c r="Z111" s="247"/>
      <c r="AA111" s="247"/>
      <c r="AB111" s="247"/>
      <c r="AC111" s="247"/>
      <c r="AD111" s="247"/>
      <c r="AE111" s="247"/>
      <c r="AF111" s="247"/>
      <c r="AG111" s="247"/>
      <c r="AH111" s="247"/>
      <c r="AI111" s="247"/>
      <c r="AJ111" s="247"/>
      <c r="AK111" s="247"/>
      <c r="AL111" s="247"/>
      <c r="AM111" s="247"/>
      <c r="AN111" s="247"/>
      <c r="AO111" s="247"/>
      <c r="AP111" s="247"/>
      <c r="AQ111" s="247"/>
      <c r="AR111" s="247"/>
      <c r="AS111" s="247"/>
      <c r="AT111" s="247"/>
      <c r="AU111" s="247"/>
      <c r="AV111" s="247"/>
      <c r="AW111" s="247"/>
      <c r="AX111" s="247"/>
      <c r="AY111" s="247"/>
      <c r="AZ111" s="247"/>
      <c r="BA111" s="247"/>
      <c r="BB111" s="247"/>
      <c r="BC111" s="247"/>
      <c r="BD111" s="247"/>
      <c r="BE111" s="247"/>
      <c r="BF111" s="247"/>
      <c r="BG111" s="247"/>
      <c r="BH111" s="247"/>
      <c r="BI111" s="247"/>
      <c r="BJ111" s="247"/>
      <c r="BK111" s="247"/>
      <c r="BL111" s="247"/>
      <c r="BM111" s="247"/>
      <c r="BN111" s="247"/>
      <c r="BO111" s="247"/>
      <c r="BP111" s="247"/>
      <c r="BQ111" s="247"/>
      <c r="BR111" s="247"/>
      <c r="BS111" s="247"/>
      <c r="BT111" s="247"/>
      <c r="BU111" s="247"/>
      <c r="BV111" s="247"/>
      <c r="BW111" s="247"/>
      <c r="BX111" s="247"/>
      <c r="BY111" s="247"/>
      <c r="BZ111" s="247"/>
      <c r="CA111" s="247"/>
      <c r="CB111" s="247"/>
      <c r="CC111" s="247"/>
      <c r="CD111" s="247"/>
      <c r="CE111" s="247"/>
      <c r="CF111" s="247"/>
      <c r="CG111" s="247"/>
      <c r="CH111" s="247"/>
      <c r="CI111" s="247"/>
      <c r="CJ111" s="247"/>
      <c r="CK111" s="247"/>
      <c r="CL111" s="247"/>
      <c r="CM111" s="247"/>
      <c r="CN111" s="247"/>
      <c r="CO111" s="247"/>
      <c r="CP111" s="247"/>
      <c r="CQ111" s="247"/>
      <c r="CR111" s="247"/>
      <c r="CS111" s="247"/>
      <c r="CT111" s="247"/>
      <c r="CU111" s="247"/>
      <c r="CV111" s="247"/>
      <c r="CW111" s="247"/>
      <c r="CX111" s="247"/>
      <c r="CY111" s="247"/>
    </row>
    <row r="112" spans="1:103" x14ac:dyDescent="0.15">
      <c r="A112" s="247"/>
      <c r="B112" s="247"/>
      <c r="C112" s="247"/>
      <c r="D112" s="661"/>
      <c r="E112" s="247"/>
      <c r="F112" s="247"/>
      <c r="G112" s="247"/>
      <c r="H112" s="247"/>
      <c r="I112" s="247"/>
      <c r="J112" s="247"/>
      <c r="K112" s="247"/>
      <c r="L112" s="247"/>
      <c r="M112" s="247"/>
      <c r="N112" s="247"/>
      <c r="O112" s="247"/>
      <c r="P112" s="247"/>
      <c r="Q112" s="247"/>
      <c r="R112" s="247"/>
      <c r="S112" s="247"/>
      <c r="T112" s="247"/>
      <c r="U112" s="247"/>
      <c r="V112" s="247"/>
      <c r="W112" s="247"/>
      <c r="X112" s="247"/>
      <c r="Y112" s="247"/>
      <c r="Z112" s="247"/>
      <c r="AA112" s="247"/>
      <c r="AB112" s="247"/>
      <c r="AC112" s="247"/>
      <c r="AD112" s="247"/>
      <c r="AE112" s="247"/>
      <c r="AF112" s="247"/>
      <c r="AG112" s="247"/>
      <c r="AH112" s="247"/>
      <c r="AI112" s="247"/>
      <c r="AJ112" s="247"/>
      <c r="AK112" s="247"/>
      <c r="AL112" s="247"/>
      <c r="AM112" s="247"/>
      <c r="AN112" s="247"/>
      <c r="AO112" s="247"/>
      <c r="AP112" s="247"/>
      <c r="AQ112" s="247"/>
      <c r="AR112" s="247"/>
      <c r="AS112" s="247"/>
      <c r="AT112" s="247"/>
      <c r="AU112" s="247"/>
      <c r="AV112" s="247"/>
      <c r="AW112" s="247"/>
      <c r="AX112" s="247"/>
      <c r="AY112" s="247"/>
      <c r="AZ112" s="247"/>
      <c r="BA112" s="247"/>
      <c r="BB112" s="247"/>
      <c r="BC112" s="247"/>
      <c r="BD112" s="247"/>
      <c r="BE112" s="247"/>
      <c r="BF112" s="247"/>
      <c r="BG112" s="247"/>
      <c r="BH112" s="247"/>
      <c r="BI112" s="247"/>
      <c r="BJ112" s="247"/>
      <c r="BK112" s="247"/>
      <c r="BL112" s="247"/>
      <c r="BM112" s="247"/>
      <c r="BN112" s="247"/>
      <c r="BO112" s="247"/>
      <c r="BP112" s="247"/>
      <c r="BQ112" s="247"/>
      <c r="BR112" s="247"/>
      <c r="BS112" s="247"/>
      <c r="BT112" s="247"/>
      <c r="BU112" s="247"/>
      <c r="BV112" s="247"/>
      <c r="BW112" s="247"/>
      <c r="BX112" s="247"/>
      <c r="BY112" s="247"/>
      <c r="BZ112" s="247"/>
      <c r="CA112" s="247"/>
      <c r="CB112" s="247"/>
      <c r="CC112" s="247"/>
      <c r="CD112" s="247"/>
      <c r="CE112" s="247"/>
      <c r="CF112" s="247"/>
      <c r="CG112" s="247"/>
      <c r="CH112" s="247"/>
      <c r="CI112" s="247"/>
      <c r="CJ112" s="247"/>
      <c r="CK112" s="247"/>
      <c r="CL112" s="247"/>
      <c r="CM112" s="247"/>
      <c r="CN112" s="247"/>
      <c r="CO112" s="247"/>
      <c r="CP112" s="247"/>
      <c r="CQ112" s="247"/>
      <c r="CR112" s="247"/>
      <c r="CS112" s="247"/>
      <c r="CT112" s="247"/>
      <c r="CU112" s="247"/>
      <c r="CV112" s="247"/>
      <c r="CW112" s="247"/>
      <c r="CX112" s="247"/>
      <c r="CY112" s="247"/>
    </row>
    <row r="113" spans="1:103" x14ac:dyDescent="0.15">
      <c r="A113" s="247"/>
      <c r="B113" s="247"/>
      <c r="C113" s="247"/>
      <c r="D113" s="661"/>
      <c r="E113" s="247"/>
      <c r="F113" s="247"/>
      <c r="G113" s="247"/>
      <c r="H113" s="247"/>
      <c r="I113" s="247"/>
      <c r="J113" s="247"/>
      <c r="K113" s="247"/>
      <c r="L113" s="247"/>
      <c r="M113" s="247"/>
      <c r="N113" s="247"/>
      <c r="O113" s="247"/>
      <c r="P113" s="247"/>
      <c r="Q113" s="247"/>
      <c r="R113" s="247"/>
      <c r="S113" s="247"/>
      <c r="T113" s="247"/>
      <c r="U113" s="247"/>
      <c r="V113" s="247"/>
      <c r="W113" s="247"/>
      <c r="X113" s="247"/>
      <c r="Y113" s="247"/>
      <c r="Z113" s="247"/>
      <c r="AA113" s="247"/>
      <c r="AB113" s="247"/>
      <c r="AC113" s="247"/>
      <c r="AD113" s="247"/>
      <c r="AE113" s="247"/>
      <c r="AF113" s="247"/>
      <c r="AG113" s="247"/>
      <c r="AH113" s="247"/>
      <c r="AI113" s="247"/>
      <c r="AJ113" s="247"/>
      <c r="AK113" s="247"/>
      <c r="AL113" s="247"/>
      <c r="AM113" s="247"/>
      <c r="AN113" s="247"/>
      <c r="AO113" s="247"/>
      <c r="AP113" s="247"/>
      <c r="AQ113" s="247"/>
      <c r="AR113" s="247"/>
      <c r="AS113" s="247"/>
      <c r="AT113" s="247"/>
      <c r="AU113" s="247"/>
      <c r="AV113" s="247"/>
      <c r="AW113" s="247"/>
      <c r="AX113" s="247"/>
      <c r="AY113" s="247"/>
      <c r="AZ113" s="247"/>
      <c r="BA113" s="247"/>
      <c r="BB113" s="247"/>
      <c r="BC113" s="247"/>
      <c r="BD113" s="247"/>
      <c r="BE113" s="247"/>
      <c r="BF113" s="247"/>
      <c r="BG113" s="247"/>
      <c r="BH113" s="247"/>
      <c r="BI113" s="247"/>
      <c r="BJ113" s="247"/>
      <c r="BK113" s="247"/>
      <c r="BL113" s="247"/>
      <c r="BM113" s="247"/>
      <c r="BN113" s="247"/>
      <c r="BO113" s="247"/>
      <c r="BP113" s="247"/>
      <c r="BQ113" s="247"/>
      <c r="BR113" s="247"/>
      <c r="BS113" s="247"/>
      <c r="BT113" s="247"/>
      <c r="BU113" s="247"/>
      <c r="BV113" s="247"/>
      <c r="BW113" s="247"/>
      <c r="BX113" s="247"/>
      <c r="BY113" s="247"/>
      <c r="BZ113" s="247"/>
      <c r="CA113" s="247"/>
      <c r="CB113" s="247"/>
      <c r="CC113" s="247"/>
      <c r="CD113" s="247"/>
      <c r="CE113" s="247"/>
      <c r="CF113" s="247"/>
      <c r="CG113" s="247"/>
      <c r="CH113" s="247"/>
      <c r="CI113" s="247"/>
      <c r="CJ113" s="247"/>
      <c r="CK113" s="247"/>
      <c r="CL113" s="247"/>
      <c r="CM113" s="247"/>
      <c r="CN113" s="247"/>
      <c r="CO113" s="247"/>
      <c r="CP113" s="247"/>
      <c r="CQ113" s="247"/>
      <c r="CR113" s="247"/>
      <c r="CS113" s="247"/>
      <c r="CT113" s="247"/>
      <c r="CU113" s="247"/>
      <c r="CV113" s="247"/>
      <c r="CW113" s="247"/>
      <c r="CX113" s="247"/>
      <c r="CY113" s="247"/>
    </row>
    <row r="114" spans="1:103" x14ac:dyDescent="0.15">
      <c r="A114" s="247"/>
      <c r="B114" s="247"/>
      <c r="C114" s="247"/>
      <c r="D114" s="661"/>
      <c r="E114" s="247"/>
      <c r="F114" s="247"/>
      <c r="G114" s="247"/>
      <c r="H114" s="247"/>
      <c r="I114" s="247"/>
      <c r="J114" s="247"/>
      <c r="K114" s="247"/>
      <c r="L114" s="247"/>
      <c r="M114" s="247"/>
      <c r="N114" s="247"/>
      <c r="O114" s="247"/>
      <c r="P114" s="247"/>
      <c r="Q114" s="247"/>
      <c r="R114" s="247"/>
      <c r="S114" s="247"/>
      <c r="T114" s="247"/>
      <c r="U114" s="247"/>
      <c r="V114" s="247"/>
      <c r="W114" s="247"/>
      <c r="X114" s="247"/>
      <c r="Y114" s="247"/>
      <c r="Z114" s="247"/>
      <c r="AA114" s="247"/>
      <c r="AB114" s="247"/>
      <c r="AC114" s="247"/>
      <c r="AD114" s="247"/>
      <c r="AE114" s="247"/>
      <c r="AF114" s="247"/>
      <c r="AG114" s="247"/>
      <c r="AH114" s="247"/>
      <c r="AI114" s="247"/>
      <c r="AJ114" s="247"/>
      <c r="AK114" s="247"/>
      <c r="AL114" s="247"/>
      <c r="AM114" s="247"/>
      <c r="AN114" s="247"/>
      <c r="AO114" s="247"/>
      <c r="AP114" s="247"/>
      <c r="AQ114" s="247"/>
      <c r="AR114" s="247"/>
      <c r="AS114" s="247"/>
      <c r="AT114" s="247"/>
      <c r="AU114" s="247"/>
      <c r="AV114" s="247"/>
      <c r="AW114" s="247"/>
      <c r="AX114" s="247"/>
      <c r="AY114" s="247"/>
      <c r="AZ114" s="247"/>
      <c r="BA114" s="247"/>
      <c r="BB114" s="247"/>
      <c r="BC114" s="247"/>
      <c r="BD114" s="247"/>
      <c r="BE114" s="247"/>
      <c r="BF114" s="247"/>
      <c r="BG114" s="247"/>
      <c r="BH114" s="247"/>
      <c r="BI114" s="247"/>
      <c r="BJ114" s="247"/>
      <c r="BK114" s="247"/>
      <c r="BL114" s="247"/>
      <c r="BM114" s="247"/>
      <c r="BN114" s="247"/>
      <c r="BO114" s="247"/>
      <c r="BP114" s="247"/>
      <c r="BQ114" s="247"/>
      <c r="BR114" s="247"/>
      <c r="BS114" s="247"/>
      <c r="BT114" s="247"/>
      <c r="BU114" s="247"/>
      <c r="BV114" s="247"/>
      <c r="BW114" s="247"/>
      <c r="BX114" s="247"/>
      <c r="BY114" s="247"/>
      <c r="BZ114" s="247"/>
      <c r="CA114" s="247"/>
      <c r="CB114" s="247"/>
      <c r="CC114" s="247"/>
      <c r="CD114" s="247"/>
      <c r="CE114" s="247"/>
      <c r="CF114" s="247"/>
      <c r="CG114" s="247"/>
      <c r="CH114" s="247"/>
      <c r="CI114" s="247"/>
      <c r="CJ114" s="247"/>
      <c r="CK114" s="247"/>
      <c r="CL114" s="247"/>
      <c r="CM114" s="247"/>
      <c r="CN114" s="247"/>
      <c r="CO114" s="247"/>
      <c r="CP114" s="247"/>
      <c r="CQ114" s="247"/>
      <c r="CR114" s="247"/>
      <c r="CS114" s="247"/>
      <c r="CT114" s="247"/>
      <c r="CU114" s="247"/>
      <c r="CV114" s="247"/>
      <c r="CW114" s="247"/>
      <c r="CX114" s="247"/>
      <c r="CY114" s="247"/>
    </row>
    <row r="115" spans="1:103" x14ac:dyDescent="0.15">
      <c r="A115" s="247"/>
      <c r="B115" s="247"/>
      <c r="C115" s="247"/>
      <c r="D115" s="661"/>
      <c r="E115" s="247"/>
      <c r="F115" s="247"/>
      <c r="G115" s="247"/>
      <c r="H115" s="247"/>
      <c r="I115" s="247"/>
      <c r="J115" s="247"/>
      <c r="K115" s="247"/>
      <c r="L115" s="247"/>
      <c r="M115" s="247"/>
      <c r="N115" s="247"/>
      <c r="O115" s="247"/>
      <c r="P115" s="247"/>
      <c r="Q115" s="247"/>
      <c r="R115" s="247"/>
      <c r="S115" s="247"/>
      <c r="T115" s="247"/>
      <c r="U115" s="247"/>
      <c r="V115" s="247"/>
      <c r="W115" s="247"/>
      <c r="X115" s="247"/>
      <c r="Y115" s="247"/>
      <c r="Z115" s="247"/>
      <c r="AA115" s="247"/>
      <c r="AB115" s="247"/>
      <c r="AC115" s="247"/>
      <c r="AD115" s="247"/>
      <c r="AE115" s="247"/>
      <c r="AF115" s="247"/>
      <c r="AG115" s="247"/>
      <c r="AH115" s="247"/>
      <c r="AI115" s="247"/>
      <c r="AJ115" s="247"/>
      <c r="AK115" s="247"/>
      <c r="AL115" s="247"/>
      <c r="AM115" s="247"/>
      <c r="AN115" s="247"/>
      <c r="AO115" s="247"/>
      <c r="AP115" s="247"/>
      <c r="AQ115" s="247"/>
      <c r="AR115" s="247"/>
      <c r="AS115" s="247"/>
      <c r="AT115" s="247"/>
      <c r="AU115" s="247"/>
      <c r="AV115" s="247"/>
      <c r="AW115" s="247"/>
      <c r="AX115" s="247"/>
      <c r="AY115" s="247"/>
      <c r="AZ115" s="247"/>
      <c r="BA115" s="247"/>
      <c r="BB115" s="247"/>
      <c r="BC115" s="247"/>
      <c r="BD115" s="247"/>
      <c r="BE115" s="247"/>
      <c r="BF115" s="247"/>
      <c r="BG115" s="247"/>
      <c r="BH115" s="247"/>
      <c r="BI115" s="247"/>
      <c r="BJ115" s="247"/>
      <c r="BK115" s="247"/>
      <c r="BL115" s="247"/>
      <c r="BM115" s="247"/>
      <c r="BN115" s="247"/>
      <c r="BO115" s="247"/>
      <c r="BP115" s="247"/>
      <c r="BQ115" s="247"/>
      <c r="BR115" s="247"/>
      <c r="BS115" s="247"/>
      <c r="BT115" s="247"/>
      <c r="BU115" s="247"/>
      <c r="BV115" s="247"/>
      <c r="BW115" s="247"/>
      <c r="BX115" s="247"/>
      <c r="BY115" s="247"/>
      <c r="BZ115" s="247"/>
      <c r="CA115" s="247"/>
      <c r="CB115" s="247"/>
      <c r="CC115" s="247"/>
      <c r="CD115" s="247"/>
      <c r="CE115" s="247"/>
      <c r="CF115" s="247"/>
      <c r="CG115" s="247"/>
      <c r="CH115" s="247"/>
      <c r="CI115" s="247"/>
      <c r="CJ115" s="247"/>
      <c r="CK115" s="247"/>
      <c r="CL115" s="247"/>
      <c r="CM115" s="247"/>
      <c r="CN115" s="247"/>
      <c r="CO115" s="247"/>
      <c r="CP115" s="247"/>
      <c r="CQ115" s="247"/>
      <c r="CR115" s="247"/>
      <c r="CS115" s="247"/>
      <c r="CT115" s="247"/>
      <c r="CU115" s="247"/>
      <c r="CV115" s="247"/>
      <c r="CW115" s="247"/>
      <c r="CX115" s="247"/>
      <c r="CY115" s="247"/>
    </row>
    <row r="116" spans="1:103" x14ac:dyDescent="0.15">
      <c r="A116" s="247"/>
      <c r="B116" s="247"/>
      <c r="C116" s="247"/>
      <c r="D116" s="661"/>
      <c r="E116" s="247"/>
      <c r="F116" s="247"/>
      <c r="G116" s="247"/>
      <c r="H116" s="247"/>
      <c r="I116" s="247"/>
      <c r="J116" s="247"/>
      <c r="K116" s="247"/>
      <c r="L116" s="247"/>
      <c r="M116" s="247"/>
      <c r="N116" s="247"/>
      <c r="O116" s="247"/>
      <c r="P116" s="247"/>
      <c r="Q116" s="247"/>
      <c r="R116" s="247"/>
      <c r="S116" s="247"/>
      <c r="T116" s="247"/>
      <c r="U116" s="247"/>
      <c r="V116" s="247"/>
      <c r="W116" s="247"/>
      <c r="X116" s="247"/>
      <c r="Y116" s="247"/>
      <c r="Z116" s="247"/>
      <c r="AA116" s="247"/>
      <c r="AB116" s="247"/>
      <c r="AC116" s="247"/>
      <c r="AD116" s="247"/>
      <c r="AE116" s="247"/>
      <c r="AF116" s="247"/>
      <c r="AG116" s="247"/>
      <c r="AH116" s="247"/>
      <c r="AI116" s="247"/>
      <c r="AJ116" s="247"/>
      <c r="AK116" s="247"/>
      <c r="AL116" s="247"/>
      <c r="AM116" s="247"/>
      <c r="AN116" s="247"/>
      <c r="AO116" s="247"/>
      <c r="AP116" s="247"/>
      <c r="AQ116" s="247"/>
      <c r="AR116" s="247"/>
      <c r="AS116" s="247"/>
      <c r="AT116" s="247"/>
      <c r="AU116" s="247"/>
      <c r="AV116" s="247"/>
      <c r="AW116" s="247"/>
      <c r="AX116" s="247"/>
      <c r="AY116" s="247"/>
      <c r="AZ116" s="247"/>
      <c r="BA116" s="247"/>
      <c r="BB116" s="247"/>
      <c r="BC116" s="247"/>
      <c r="BD116" s="247"/>
      <c r="BE116" s="247"/>
      <c r="BF116" s="247"/>
      <c r="BG116" s="247"/>
      <c r="BH116" s="247"/>
      <c r="BI116" s="247"/>
      <c r="BJ116" s="247"/>
      <c r="BK116" s="247"/>
      <c r="BL116" s="247"/>
      <c r="BM116" s="247"/>
      <c r="BN116" s="247"/>
      <c r="BO116" s="247"/>
      <c r="BP116" s="247"/>
      <c r="BQ116" s="247"/>
      <c r="BR116" s="247"/>
      <c r="BS116" s="247"/>
      <c r="BT116" s="247"/>
      <c r="BU116" s="247"/>
      <c r="BV116" s="247"/>
      <c r="BW116" s="247"/>
      <c r="BX116" s="247"/>
      <c r="BY116" s="247"/>
      <c r="BZ116" s="247"/>
      <c r="CA116" s="247"/>
      <c r="CB116" s="247"/>
      <c r="CC116" s="247"/>
      <c r="CD116" s="247"/>
      <c r="CE116" s="247"/>
      <c r="CF116" s="247"/>
      <c r="CG116" s="247"/>
      <c r="CH116" s="247"/>
      <c r="CI116" s="247"/>
      <c r="CJ116" s="247"/>
      <c r="CK116" s="247"/>
      <c r="CL116" s="247"/>
      <c r="CM116" s="247"/>
      <c r="CN116" s="247"/>
      <c r="CO116" s="247"/>
      <c r="CP116" s="247"/>
      <c r="CQ116" s="247"/>
      <c r="CR116" s="247"/>
      <c r="CS116" s="247"/>
      <c r="CT116" s="247"/>
      <c r="CU116" s="247"/>
      <c r="CV116" s="247"/>
      <c r="CW116" s="247"/>
      <c r="CX116" s="247"/>
      <c r="CY116" s="247"/>
    </row>
    <row r="117" spans="1:103" x14ac:dyDescent="0.15">
      <c r="A117" s="247"/>
      <c r="B117" s="247"/>
      <c r="C117" s="247"/>
      <c r="D117" s="661"/>
      <c r="E117" s="247"/>
      <c r="F117" s="247"/>
      <c r="G117" s="247"/>
      <c r="H117" s="247"/>
      <c r="I117" s="247"/>
      <c r="J117" s="247"/>
      <c r="K117" s="247"/>
      <c r="L117" s="247"/>
      <c r="M117" s="247"/>
      <c r="N117" s="247"/>
      <c r="O117" s="247"/>
      <c r="P117" s="247"/>
      <c r="Q117" s="247"/>
      <c r="R117" s="247"/>
      <c r="S117" s="247"/>
      <c r="T117" s="247"/>
      <c r="U117" s="247"/>
      <c r="V117" s="247"/>
      <c r="W117" s="247"/>
      <c r="X117" s="247"/>
      <c r="Y117" s="247"/>
      <c r="Z117" s="247"/>
      <c r="AA117" s="247"/>
      <c r="AB117" s="247"/>
      <c r="AC117" s="247"/>
      <c r="AD117" s="247"/>
      <c r="AE117" s="247"/>
      <c r="AF117" s="247"/>
      <c r="AG117" s="247"/>
      <c r="AH117" s="247"/>
      <c r="AI117" s="247"/>
      <c r="AJ117" s="247"/>
      <c r="AK117" s="247"/>
      <c r="AL117" s="247"/>
      <c r="AM117" s="247"/>
      <c r="AN117" s="247"/>
      <c r="AO117" s="247"/>
      <c r="AP117" s="247"/>
      <c r="AQ117" s="247"/>
      <c r="AR117" s="247"/>
      <c r="AS117" s="247"/>
      <c r="AT117" s="247"/>
      <c r="AU117" s="247"/>
      <c r="AV117" s="247"/>
      <c r="AW117" s="247"/>
      <c r="AX117" s="247"/>
      <c r="AY117" s="247"/>
      <c r="AZ117" s="247"/>
      <c r="BA117" s="247"/>
      <c r="BB117" s="247"/>
      <c r="BC117" s="247"/>
      <c r="BD117" s="247"/>
      <c r="BE117" s="247"/>
      <c r="BF117" s="247"/>
      <c r="BG117" s="247"/>
      <c r="BH117" s="247"/>
      <c r="BI117" s="247"/>
      <c r="BJ117" s="247"/>
      <c r="BK117" s="247"/>
      <c r="BL117" s="247"/>
      <c r="BM117" s="247"/>
      <c r="BN117" s="247"/>
      <c r="BO117" s="247"/>
      <c r="BP117" s="247"/>
      <c r="BQ117" s="247"/>
      <c r="BR117" s="247"/>
      <c r="BS117" s="247"/>
      <c r="BT117" s="247"/>
      <c r="BU117" s="247"/>
      <c r="BV117" s="247"/>
      <c r="BW117" s="247"/>
      <c r="BX117" s="247"/>
      <c r="BY117" s="247"/>
      <c r="BZ117" s="247"/>
      <c r="CA117" s="247"/>
      <c r="CB117" s="247"/>
      <c r="CC117" s="247"/>
      <c r="CD117" s="247"/>
      <c r="CE117" s="247"/>
      <c r="CF117" s="247"/>
      <c r="CG117" s="247"/>
      <c r="CH117" s="247"/>
      <c r="CI117" s="247"/>
      <c r="CJ117" s="247"/>
      <c r="CK117" s="247"/>
      <c r="CL117" s="247"/>
      <c r="CM117" s="247"/>
      <c r="CN117" s="247"/>
      <c r="CO117" s="247"/>
      <c r="CP117" s="247"/>
      <c r="CQ117" s="247"/>
      <c r="CR117" s="247"/>
      <c r="CS117" s="247"/>
      <c r="CT117" s="247"/>
      <c r="CU117" s="247"/>
      <c r="CV117" s="247"/>
      <c r="CW117" s="247"/>
      <c r="CX117" s="247"/>
      <c r="CY117" s="247"/>
    </row>
    <row r="118" spans="1:103" x14ac:dyDescent="0.15">
      <c r="A118" s="247"/>
      <c r="B118" s="247"/>
      <c r="C118" s="247"/>
      <c r="D118" s="661"/>
      <c r="E118" s="247"/>
      <c r="F118" s="247"/>
      <c r="G118" s="247"/>
      <c r="H118" s="247"/>
      <c r="I118" s="247"/>
      <c r="J118" s="247"/>
      <c r="K118" s="247"/>
      <c r="L118" s="247"/>
      <c r="M118" s="247"/>
      <c r="N118" s="247"/>
      <c r="O118" s="247"/>
      <c r="P118" s="247"/>
      <c r="Q118" s="247"/>
      <c r="R118" s="247"/>
      <c r="S118" s="247"/>
      <c r="T118" s="247"/>
      <c r="U118" s="247"/>
      <c r="V118" s="247"/>
      <c r="W118" s="247"/>
      <c r="X118" s="247"/>
      <c r="Y118" s="247"/>
      <c r="Z118" s="247"/>
      <c r="AA118" s="247"/>
      <c r="AB118" s="247"/>
      <c r="AC118" s="247"/>
      <c r="AD118" s="247"/>
      <c r="AE118" s="247"/>
      <c r="AF118" s="247"/>
      <c r="AG118" s="247"/>
      <c r="AH118" s="247"/>
      <c r="AI118" s="247"/>
      <c r="AJ118" s="247"/>
      <c r="AK118" s="247"/>
      <c r="AL118" s="247"/>
      <c r="AM118" s="247"/>
      <c r="AN118" s="247"/>
      <c r="AO118" s="247"/>
      <c r="AP118" s="247"/>
      <c r="AQ118" s="247"/>
      <c r="AR118" s="247"/>
      <c r="AS118" s="247"/>
      <c r="AT118" s="247"/>
      <c r="AU118" s="247"/>
      <c r="AV118" s="247"/>
      <c r="AW118" s="247"/>
      <c r="AX118" s="247"/>
      <c r="AY118" s="247"/>
      <c r="AZ118" s="247"/>
      <c r="BA118" s="247"/>
      <c r="BB118" s="247"/>
      <c r="BC118" s="247"/>
      <c r="BD118" s="247"/>
      <c r="BE118" s="247"/>
      <c r="BF118" s="247"/>
      <c r="BG118" s="247"/>
      <c r="BH118" s="247"/>
      <c r="BI118" s="247"/>
      <c r="BJ118" s="247"/>
      <c r="BK118" s="247"/>
      <c r="BL118" s="247"/>
      <c r="BM118" s="247"/>
      <c r="BN118" s="247"/>
      <c r="BO118" s="247"/>
      <c r="BP118" s="247"/>
      <c r="BQ118" s="247"/>
      <c r="BR118" s="247"/>
      <c r="BS118" s="247"/>
      <c r="BT118" s="247"/>
      <c r="BU118" s="247"/>
      <c r="BV118" s="247"/>
      <c r="BW118" s="247"/>
      <c r="BX118" s="247"/>
      <c r="BY118" s="247"/>
      <c r="BZ118" s="247"/>
      <c r="CA118" s="247"/>
      <c r="CB118" s="247"/>
      <c r="CC118" s="247"/>
      <c r="CD118" s="247"/>
      <c r="CE118" s="247"/>
      <c r="CF118" s="247"/>
      <c r="CG118" s="247"/>
      <c r="CH118" s="247"/>
      <c r="CI118" s="247"/>
      <c r="CJ118" s="247"/>
      <c r="CK118" s="247"/>
      <c r="CL118" s="247"/>
      <c r="CM118" s="247"/>
      <c r="CN118" s="247"/>
      <c r="CO118" s="247"/>
      <c r="CP118" s="247"/>
      <c r="CQ118" s="247"/>
      <c r="CR118" s="247"/>
      <c r="CS118" s="247"/>
      <c r="CT118" s="247"/>
      <c r="CU118" s="247"/>
      <c r="CV118" s="247"/>
      <c r="CW118" s="247"/>
      <c r="CX118" s="247"/>
      <c r="CY118" s="247"/>
    </row>
    <row r="119" spans="1:103" x14ac:dyDescent="0.15">
      <c r="A119" s="247"/>
      <c r="B119" s="247"/>
      <c r="C119" s="247"/>
      <c r="D119" s="661"/>
      <c r="E119" s="247"/>
      <c r="F119" s="247"/>
      <c r="G119" s="247"/>
      <c r="H119" s="247"/>
      <c r="I119" s="247"/>
      <c r="J119" s="247"/>
      <c r="K119" s="247"/>
      <c r="L119" s="247"/>
      <c r="M119" s="247"/>
      <c r="N119" s="247"/>
      <c r="O119" s="247"/>
      <c r="P119" s="247"/>
      <c r="Q119" s="247"/>
      <c r="R119" s="247"/>
      <c r="S119" s="247"/>
      <c r="T119" s="247"/>
      <c r="U119" s="247"/>
      <c r="V119" s="247"/>
      <c r="W119" s="247"/>
      <c r="X119" s="247"/>
      <c r="Y119" s="247"/>
      <c r="Z119" s="247"/>
      <c r="AA119" s="247"/>
      <c r="AB119" s="247"/>
      <c r="AC119" s="247"/>
      <c r="AD119" s="247"/>
      <c r="AE119" s="247"/>
      <c r="AF119" s="247"/>
      <c r="AG119" s="247"/>
      <c r="AH119" s="247"/>
      <c r="AI119" s="247"/>
      <c r="AJ119" s="247"/>
      <c r="AK119" s="247"/>
      <c r="AL119" s="247"/>
      <c r="AM119" s="247"/>
      <c r="AN119" s="247"/>
      <c r="AO119" s="247"/>
      <c r="AP119" s="247"/>
      <c r="AQ119" s="247"/>
      <c r="AR119" s="247"/>
      <c r="AS119" s="247"/>
      <c r="AT119" s="247"/>
      <c r="AU119" s="247"/>
      <c r="AV119" s="247"/>
      <c r="AW119" s="247"/>
      <c r="AX119" s="247"/>
      <c r="AY119" s="247"/>
      <c r="AZ119" s="247"/>
      <c r="BA119" s="247"/>
      <c r="BB119" s="247"/>
      <c r="BC119" s="247"/>
      <c r="BD119" s="247"/>
      <c r="BE119" s="247"/>
      <c r="BF119" s="247"/>
      <c r="BG119" s="247"/>
      <c r="BH119" s="247"/>
      <c r="BI119" s="247"/>
      <c r="BJ119" s="247"/>
      <c r="BK119" s="247"/>
      <c r="BL119" s="247"/>
      <c r="BM119" s="247"/>
      <c r="BN119" s="247"/>
      <c r="BO119" s="247"/>
      <c r="BP119" s="247"/>
      <c r="BQ119" s="247"/>
      <c r="BR119" s="247"/>
      <c r="BS119" s="247"/>
      <c r="BT119" s="247"/>
      <c r="BU119" s="247"/>
      <c r="BV119" s="247"/>
      <c r="BW119" s="247"/>
      <c r="BX119" s="247"/>
      <c r="BY119" s="247"/>
      <c r="BZ119" s="247"/>
      <c r="CA119" s="247"/>
      <c r="CB119" s="247"/>
      <c r="CC119" s="247"/>
      <c r="CD119" s="247"/>
      <c r="CE119" s="247"/>
      <c r="CF119" s="247"/>
      <c r="CG119" s="247"/>
      <c r="CH119" s="247"/>
      <c r="CI119" s="247"/>
      <c r="CJ119" s="247"/>
      <c r="CK119" s="247"/>
      <c r="CL119" s="247"/>
      <c r="CM119" s="247"/>
      <c r="CN119" s="247"/>
      <c r="CO119" s="247"/>
      <c r="CP119" s="247"/>
      <c r="CQ119" s="247"/>
      <c r="CR119" s="247"/>
      <c r="CS119" s="247"/>
      <c r="CT119" s="247"/>
      <c r="CU119" s="247"/>
      <c r="CV119" s="247"/>
      <c r="CW119" s="247"/>
      <c r="CX119" s="247"/>
      <c r="CY119" s="247"/>
    </row>
    <row r="120" spans="1:103" x14ac:dyDescent="0.15">
      <c r="A120" s="247"/>
      <c r="B120" s="247"/>
      <c r="C120" s="247"/>
      <c r="D120" s="661"/>
      <c r="E120" s="247"/>
      <c r="F120" s="247"/>
      <c r="G120" s="247"/>
      <c r="H120" s="247"/>
      <c r="I120" s="247"/>
      <c r="J120" s="247"/>
      <c r="K120" s="247"/>
      <c r="L120" s="247"/>
      <c r="M120" s="247"/>
      <c r="N120" s="247"/>
      <c r="O120" s="247"/>
      <c r="P120" s="247"/>
      <c r="Q120" s="247"/>
      <c r="R120" s="247"/>
      <c r="S120" s="247"/>
      <c r="T120" s="247"/>
      <c r="U120" s="247"/>
      <c r="V120" s="247"/>
      <c r="W120" s="247"/>
      <c r="X120" s="247"/>
      <c r="Y120" s="247"/>
      <c r="Z120" s="247"/>
      <c r="AA120" s="247"/>
      <c r="AB120" s="247"/>
      <c r="AC120" s="247"/>
      <c r="AD120" s="247"/>
      <c r="AE120" s="247"/>
      <c r="AF120" s="247"/>
      <c r="AG120" s="247"/>
      <c r="AH120" s="247"/>
      <c r="AI120" s="247"/>
      <c r="AJ120" s="247"/>
      <c r="AK120" s="247"/>
      <c r="AL120" s="247"/>
      <c r="AM120" s="247"/>
      <c r="AN120" s="247"/>
      <c r="AO120" s="247"/>
      <c r="AP120" s="247"/>
      <c r="AQ120" s="247"/>
      <c r="AR120" s="247"/>
      <c r="AS120" s="247"/>
      <c r="AT120" s="247"/>
      <c r="AU120" s="247"/>
      <c r="AV120" s="247"/>
      <c r="AW120" s="247"/>
      <c r="AX120" s="247"/>
      <c r="AY120" s="247"/>
      <c r="AZ120" s="247"/>
      <c r="BA120" s="247"/>
      <c r="BB120" s="247"/>
      <c r="BC120" s="247"/>
      <c r="BD120" s="247"/>
      <c r="BE120" s="247"/>
      <c r="BF120" s="247"/>
      <c r="BG120" s="247"/>
      <c r="BH120" s="247"/>
      <c r="BI120" s="247"/>
      <c r="BJ120" s="247"/>
      <c r="BK120" s="247"/>
      <c r="BL120" s="247"/>
      <c r="BM120" s="247"/>
      <c r="BN120" s="247"/>
      <c r="BO120" s="247"/>
      <c r="BP120" s="247"/>
      <c r="BQ120" s="247"/>
      <c r="BR120" s="247"/>
      <c r="BS120" s="247"/>
      <c r="BT120" s="247"/>
      <c r="BU120" s="247"/>
      <c r="BV120" s="247"/>
      <c r="BW120" s="247"/>
      <c r="BX120" s="247"/>
      <c r="BY120" s="247"/>
      <c r="BZ120" s="247"/>
      <c r="CA120" s="247"/>
      <c r="CB120" s="247"/>
      <c r="CC120" s="247"/>
      <c r="CD120" s="247"/>
      <c r="CE120" s="247"/>
      <c r="CF120" s="247"/>
      <c r="CG120" s="247"/>
      <c r="CH120" s="247"/>
      <c r="CI120" s="247"/>
      <c r="CJ120" s="247"/>
      <c r="CK120" s="247"/>
      <c r="CL120" s="247"/>
      <c r="CM120" s="247"/>
      <c r="CN120" s="247"/>
      <c r="CO120" s="247"/>
      <c r="CP120" s="247"/>
      <c r="CQ120" s="247"/>
      <c r="CR120" s="247"/>
      <c r="CS120" s="247"/>
      <c r="CT120" s="247"/>
      <c r="CU120" s="247"/>
      <c r="CV120" s="247"/>
      <c r="CW120" s="247"/>
      <c r="CX120" s="247"/>
      <c r="CY120" s="247"/>
    </row>
    <row r="121" spans="1:103" x14ac:dyDescent="0.15">
      <c r="A121" s="247"/>
      <c r="B121" s="247"/>
      <c r="C121" s="247"/>
      <c r="D121" s="661"/>
      <c r="E121" s="247"/>
      <c r="F121" s="247"/>
      <c r="G121" s="247"/>
      <c r="H121" s="247"/>
      <c r="I121" s="247"/>
      <c r="J121" s="247"/>
      <c r="K121" s="247"/>
      <c r="L121" s="247"/>
      <c r="M121" s="247"/>
      <c r="N121" s="247"/>
      <c r="O121" s="247"/>
      <c r="P121" s="247"/>
      <c r="Q121" s="247"/>
      <c r="R121" s="247"/>
      <c r="S121" s="247"/>
      <c r="T121" s="247"/>
      <c r="U121" s="247"/>
      <c r="V121" s="247"/>
      <c r="W121" s="247"/>
      <c r="X121" s="247"/>
      <c r="Y121" s="247"/>
      <c r="Z121" s="247"/>
      <c r="AA121" s="247"/>
      <c r="AB121" s="247"/>
      <c r="AC121" s="247"/>
      <c r="AD121" s="247"/>
      <c r="AE121" s="247"/>
      <c r="AF121" s="247"/>
      <c r="AG121" s="247"/>
      <c r="AH121" s="247"/>
      <c r="AI121" s="247"/>
      <c r="AJ121" s="247"/>
      <c r="AK121" s="247"/>
      <c r="AL121" s="247"/>
      <c r="AM121" s="247"/>
      <c r="AN121" s="247"/>
      <c r="AO121" s="247"/>
      <c r="AP121" s="247"/>
      <c r="AQ121" s="247"/>
      <c r="AR121" s="247"/>
      <c r="AS121" s="247"/>
      <c r="AT121" s="247"/>
      <c r="AU121" s="247"/>
      <c r="AV121" s="247"/>
      <c r="AW121" s="247"/>
      <c r="AX121" s="247"/>
      <c r="AY121" s="247"/>
      <c r="AZ121" s="247"/>
      <c r="BA121" s="247"/>
      <c r="BB121" s="247"/>
      <c r="BC121" s="247"/>
      <c r="BD121" s="247"/>
      <c r="BE121" s="247"/>
      <c r="BF121" s="247"/>
      <c r="BG121" s="247"/>
      <c r="BH121" s="247"/>
      <c r="BI121" s="247"/>
      <c r="BJ121" s="247"/>
      <c r="BK121" s="247"/>
      <c r="BL121" s="247"/>
      <c r="BM121" s="247"/>
      <c r="BN121" s="247"/>
      <c r="BO121" s="247"/>
      <c r="BP121" s="247"/>
      <c r="BQ121" s="247"/>
      <c r="BR121" s="247"/>
      <c r="BS121" s="247"/>
      <c r="BT121" s="247"/>
      <c r="BU121" s="247"/>
      <c r="BV121" s="247"/>
      <c r="BW121" s="247"/>
      <c r="BX121" s="247"/>
      <c r="BY121" s="247"/>
      <c r="BZ121" s="247"/>
      <c r="CA121" s="247"/>
      <c r="CB121" s="247"/>
      <c r="CC121" s="247"/>
      <c r="CD121" s="247"/>
      <c r="CE121" s="247"/>
      <c r="CF121" s="247"/>
      <c r="CG121" s="247"/>
      <c r="CH121" s="247"/>
      <c r="CI121" s="247"/>
      <c r="CJ121" s="247"/>
      <c r="CK121" s="247"/>
      <c r="CL121" s="247"/>
      <c r="CM121" s="247"/>
      <c r="CN121" s="247"/>
      <c r="CO121" s="247"/>
      <c r="CP121" s="247"/>
      <c r="CQ121" s="247"/>
      <c r="CR121" s="247"/>
      <c r="CS121" s="247"/>
      <c r="CT121" s="247"/>
      <c r="CU121" s="247"/>
      <c r="CV121" s="247"/>
      <c r="CW121" s="247"/>
      <c r="CX121" s="247"/>
      <c r="CY121" s="247"/>
    </row>
    <row r="122" spans="1:103" x14ac:dyDescent="0.15">
      <c r="A122" s="247"/>
      <c r="B122" s="247"/>
      <c r="C122" s="247"/>
      <c r="D122" s="661"/>
      <c r="E122" s="247"/>
      <c r="F122" s="247"/>
      <c r="G122" s="247"/>
      <c r="H122" s="247"/>
      <c r="I122" s="247"/>
      <c r="J122" s="247"/>
      <c r="K122" s="247"/>
      <c r="L122" s="247"/>
      <c r="M122" s="247"/>
      <c r="N122" s="247"/>
      <c r="O122" s="247"/>
      <c r="P122" s="247"/>
      <c r="Q122" s="247"/>
      <c r="R122" s="247"/>
      <c r="S122" s="247"/>
      <c r="T122" s="247"/>
      <c r="U122" s="247"/>
      <c r="V122" s="247"/>
      <c r="W122" s="247"/>
      <c r="X122" s="247"/>
      <c r="Y122" s="247"/>
      <c r="Z122" s="247"/>
      <c r="AA122" s="247"/>
      <c r="AB122" s="247"/>
      <c r="AC122" s="247"/>
      <c r="AD122" s="247"/>
      <c r="AE122" s="247"/>
      <c r="AF122" s="247"/>
      <c r="AG122" s="247"/>
      <c r="AH122" s="247"/>
      <c r="AI122" s="247"/>
      <c r="AJ122" s="247"/>
      <c r="AK122" s="247"/>
      <c r="AL122" s="247"/>
      <c r="AM122" s="247"/>
      <c r="AN122" s="247"/>
      <c r="AO122" s="247"/>
      <c r="AP122" s="247"/>
      <c r="AQ122" s="247"/>
      <c r="AR122" s="247"/>
      <c r="AS122" s="247"/>
      <c r="AT122" s="247"/>
      <c r="AU122" s="247"/>
      <c r="AV122" s="247"/>
      <c r="AW122" s="247"/>
      <c r="AX122" s="247"/>
      <c r="AY122" s="247"/>
      <c r="AZ122" s="247"/>
      <c r="BA122" s="247"/>
      <c r="BB122" s="247"/>
      <c r="BC122" s="247"/>
      <c r="BD122" s="247"/>
      <c r="BE122" s="247"/>
      <c r="BF122" s="247"/>
      <c r="BG122" s="247"/>
      <c r="BH122" s="247"/>
      <c r="BI122" s="247"/>
      <c r="BJ122" s="247"/>
      <c r="BK122" s="247"/>
      <c r="BL122" s="247"/>
      <c r="BM122" s="247"/>
      <c r="BN122" s="247"/>
      <c r="BO122" s="247"/>
      <c r="BP122" s="247"/>
      <c r="BQ122" s="247"/>
      <c r="BR122" s="247"/>
      <c r="BS122" s="247"/>
      <c r="BT122" s="247"/>
      <c r="BU122" s="247"/>
      <c r="BV122" s="247"/>
      <c r="BW122" s="247"/>
      <c r="BX122" s="247"/>
      <c r="BY122" s="247"/>
      <c r="BZ122" s="247"/>
      <c r="CA122" s="247"/>
      <c r="CB122" s="247"/>
      <c r="CC122" s="247"/>
      <c r="CD122" s="247"/>
      <c r="CE122" s="247"/>
      <c r="CF122" s="247"/>
      <c r="CG122" s="247"/>
      <c r="CH122" s="247"/>
      <c r="CI122" s="247"/>
      <c r="CJ122" s="247"/>
      <c r="CK122" s="247"/>
      <c r="CL122" s="247"/>
      <c r="CM122" s="247"/>
      <c r="CN122" s="247"/>
      <c r="CO122" s="247"/>
      <c r="CP122" s="247"/>
      <c r="CQ122" s="247"/>
      <c r="CR122" s="247"/>
      <c r="CS122" s="247"/>
      <c r="CT122" s="247"/>
      <c r="CU122" s="247"/>
      <c r="CV122" s="247"/>
      <c r="CW122" s="247"/>
      <c r="CX122" s="247"/>
      <c r="CY122" s="247"/>
    </row>
    <row r="123" spans="1:103" x14ac:dyDescent="0.15">
      <c r="A123" s="247"/>
      <c r="B123" s="247"/>
      <c r="C123" s="247"/>
      <c r="D123" s="661"/>
      <c r="E123" s="247"/>
      <c r="F123" s="247"/>
      <c r="G123" s="247"/>
      <c r="H123" s="247"/>
      <c r="I123" s="247"/>
      <c r="J123" s="247"/>
      <c r="K123" s="247"/>
      <c r="L123" s="247"/>
      <c r="M123" s="247"/>
      <c r="N123" s="247"/>
      <c r="O123" s="247"/>
      <c r="P123" s="247"/>
      <c r="Q123" s="247"/>
      <c r="R123" s="247"/>
      <c r="S123" s="247"/>
      <c r="T123" s="247"/>
      <c r="U123" s="247"/>
      <c r="V123" s="247"/>
      <c r="W123" s="247"/>
      <c r="X123" s="247"/>
      <c r="Y123" s="247"/>
      <c r="Z123" s="247"/>
      <c r="AA123" s="247"/>
      <c r="AB123" s="247"/>
      <c r="AC123" s="247"/>
      <c r="AD123" s="247"/>
      <c r="AE123" s="247"/>
      <c r="AF123" s="247"/>
      <c r="AG123" s="247"/>
      <c r="AH123" s="247"/>
      <c r="AI123" s="247"/>
      <c r="AJ123" s="247"/>
      <c r="AK123" s="247"/>
      <c r="AL123" s="247"/>
      <c r="AM123" s="247"/>
      <c r="AN123" s="247"/>
      <c r="AO123" s="247"/>
      <c r="AP123" s="247"/>
      <c r="AQ123" s="247"/>
      <c r="AR123" s="247"/>
      <c r="AS123" s="247"/>
      <c r="AT123" s="247"/>
      <c r="AU123" s="247"/>
      <c r="AV123" s="247"/>
      <c r="AW123" s="247"/>
      <c r="AX123" s="247"/>
      <c r="AY123" s="247"/>
      <c r="AZ123" s="247"/>
      <c r="BA123" s="247"/>
      <c r="BB123" s="247"/>
      <c r="BC123" s="247"/>
      <c r="BD123" s="247"/>
      <c r="BE123" s="247"/>
      <c r="BF123" s="247"/>
      <c r="BG123" s="247"/>
      <c r="BH123" s="247"/>
      <c r="BI123" s="247"/>
      <c r="BJ123" s="247"/>
      <c r="BK123" s="247"/>
      <c r="BL123" s="247"/>
      <c r="BM123" s="247"/>
      <c r="BN123" s="247"/>
      <c r="BO123" s="247"/>
      <c r="BP123" s="247"/>
      <c r="BQ123" s="247"/>
      <c r="BR123" s="247"/>
      <c r="BS123" s="247"/>
      <c r="BT123" s="247"/>
      <c r="BU123" s="247"/>
      <c r="BV123" s="247"/>
      <c r="BW123" s="247"/>
      <c r="BX123" s="247"/>
      <c r="BY123" s="247"/>
      <c r="BZ123" s="247"/>
      <c r="CA123" s="247"/>
      <c r="CB123" s="247"/>
      <c r="CC123" s="247"/>
      <c r="CD123" s="247"/>
      <c r="CE123" s="247"/>
      <c r="CF123" s="247"/>
      <c r="CG123" s="247"/>
      <c r="CH123" s="247"/>
      <c r="CI123" s="247"/>
      <c r="CJ123" s="247"/>
      <c r="CK123" s="247"/>
      <c r="CL123" s="247"/>
      <c r="CM123" s="247"/>
      <c r="CN123" s="247"/>
      <c r="CO123" s="247"/>
      <c r="CP123" s="247"/>
      <c r="CQ123" s="247"/>
      <c r="CR123" s="247"/>
      <c r="CS123" s="247"/>
      <c r="CT123" s="247"/>
      <c r="CU123" s="247"/>
      <c r="CV123" s="247"/>
      <c r="CW123" s="247"/>
      <c r="CX123" s="247"/>
      <c r="CY123" s="247"/>
    </row>
    <row r="124" spans="1:103" x14ac:dyDescent="0.15">
      <c r="A124" s="247"/>
      <c r="B124" s="247"/>
      <c r="C124" s="247"/>
      <c r="D124" s="661"/>
      <c r="E124" s="247"/>
      <c r="F124" s="247"/>
      <c r="G124" s="247"/>
      <c r="H124" s="247"/>
      <c r="I124" s="247"/>
      <c r="J124" s="247"/>
      <c r="K124" s="247"/>
      <c r="L124" s="247"/>
      <c r="M124" s="247"/>
      <c r="N124" s="247"/>
      <c r="O124" s="247"/>
      <c r="P124" s="247"/>
      <c r="Q124" s="247"/>
      <c r="R124" s="247"/>
      <c r="S124" s="247"/>
      <c r="T124" s="247"/>
      <c r="U124" s="247"/>
      <c r="V124" s="247"/>
      <c r="W124" s="247"/>
      <c r="X124" s="247"/>
      <c r="Y124" s="247"/>
      <c r="Z124" s="247"/>
      <c r="AA124" s="247"/>
      <c r="AB124" s="247"/>
      <c r="AC124" s="247"/>
      <c r="AD124" s="247"/>
      <c r="AE124" s="247"/>
      <c r="AF124" s="247"/>
      <c r="AG124" s="247"/>
      <c r="AH124" s="247"/>
      <c r="AI124" s="247"/>
      <c r="AJ124" s="247"/>
      <c r="AK124" s="247"/>
      <c r="AL124" s="247"/>
      <c r="AM124" s="247"/>
      <c r="AN124" s="247"/>
      <c r="AO124" s="247"/>
      <c r="AP124" s="247"/>
      <c r="AQ124" s="247"/>
      <c r="AR124" s="247"/>
      <c r="AS124" s="247"/>
      <c r="AT124" s="247"/>
      <c r="AU124" s="247"/>
      <c r="AV124" s="247"/>
      <c r="AW124" s="247"/>
      <c r="AX124" s="247"/>
      <c r="AY124" s="247"/>
      <c r="AZ124" s="247"/>
      <c r="BA124" s="247"/>
      <c r="BB124" s="247"/>
      <c r="BC124" s="247"/>
      <c r="BD124" s="247"/>
      <c r="BE124" s="247"/>
      <c r="BF124" s="247"/>
      <c r="BG124" s="247"/>
      <c r="BH124" s="247"/>
      <c r="BI124" s="247"/>
      <c r="BJ124" s="247"/>
      <c r="BK124" s="247"/>
      <c r="BL124" s="247"/>
      <c r="BM124" s="247"/>
      <c r="BN124" s="247"/>
      <c r="BO124" s="247"/>
      <c r="BP124" s="247"/>
      <c r="BQ124" s="247"/>
      <c r="BR124" s="247"/>
      <c r="BS124" s="247"/>
      <c r="BT124" s="247"/>
      <c r="BU124" s="247"/>
      <c r="BV124" s="247"/>
      <c r="BW124" s="247"/>
      <c r="BX124" s="247"/>
      <c r="BY124" s="247"/>
      <c r="BZ124" s="247"/>
      <c r="CA124" s="247"/>
      <c r="CB124" s="247"/>
      <c r="CC124" s="247"/>
      <c r="CD124" s="247"/>
      <c r="CE124" s="247"/>
      <c r="CF124" s="247"/>
      <c r="CG124" s="247"/>
      <c r="CH124" s="247"/>
      <c r="CI124" s="247"/>
      <c r="CJ124" s="247"/>
      <c r="CK124" s="247"/>
      <c r="CL124" s="247"/>
      <c r="CM124" s="247"/>
      <c r="CN124" s="247"/>
      <c r="CO124" s="247"/>
      <c r="CP124" s="247"/>
      <c r="CQ124" s="247"/>
      <c r="CR124" s="247"/>
      <c r="CS124" s="247"/>
      <c r="CT124" s="247"/>
      <c r="CU124" s="247"/>
      <c r="CV124" s="247"/>
      <c r="CW124" s="247"/>
      <c r="CX124" s="247"/>
      <c r="CY124" s="247"/>
    </row>
    <row r="125" spans="1:103" x14ac:dyDescent="0.15">
      <c r="A125" s="247"/>
      <c r="B125" s="247"/>
      <c r="C125" s="247"/>
      <c r="D125" s="661"/>
      <c r="E125" s="247"/>
      <c r="F125" s="247"/>
      <c r="G125" s="247"/>
      <c r="H125" s="247"/>
      <c r="I125" s="247"/>
      <c r="J125" s="247"/>
      <c r="K125" s="247"/>
      <c r="L125" s="247"/>
      <c r="M125" s="247"/>
      <c r="N125" s="247"/>
      <c r="O125" s="247"/>
      <c r="P125" s="247"/>
      <c r="Q125" s="247"/>
      <c r="R125" s="247"/>
      <c r="S125" s="247"/>
      <c r="T125" s="247"/>
      <c r="U125" s="247"/>
      <c r="V125" s="247"/>
      <c r="W125" s="247"/>
      <c r="X125" s="247"/>
      <c r="Y125" s="247"/>
      <c r="Z125" s="247"/>
      <c r="AA125" s="247"/>
      <c r="AB125" s="247"/>
      <c r="AC125" s="247"/>
      <c r="AD125" s="247"/>
      <c r="AE125" s="247"/>
      <c r="AF125" s="247"/>
      <c r="AG125" s="247"/>
      <c r="AH125" s="247"/>
      <c r="AI125" s="247"/>
      <c r="AJ125" s="247"/>
      <c r="AK125" s="247"/>
      <c r="AL125" s="247"/>
      <c r="AM125" s="247"/>
      <c r="AN125" s="247"/>
      <c r="AO125" s="247"/>
      <c r="AP125" s="247"/>
      <c r="AQ125" s="247"/>
      <c r="AR125" s="247"/>
      <c r="AS125" s="247"/>
      <c r="AT125" s="247"/>
      <c r="AU125" s="247"/>
      <c r="AV125" s="247"/>
      <c r="AW125" s="247"/>
      <c r="AX125" s="247"/>
      <c r="AY125" s="247"/>
      <c r="AZ125" s="247"/>
      <c r="BA125" s="247"/>
      <c r="BB125" s="247"/>
      <c r="BC125" s="247"/>
      <c r="BD125" s="247"/>
      <c r="BE125" s="247"/>
      <c r="BF125" s="247"/>
      <c r="BG125" s="247"/>
      <c r="BH125" s="247"/>
      <c r="BI125" s="247"/>
      <c r="BJ125" s="247"/>
      <c r="BK125" s="247"/>
      <c r="BL125" s="247"/>
      <c r="BM125" s="247"/>
      <c r="BN125" s="247"/>
      <c r="BO125" s="247"/>
      <c r="BP125" s="247"/>
      <c r="BQ125" s="247"/>
      <c r="BR125" s="247"/>
      <c r="BS125" s="247"/>
      <c r="BT125" s="247"/>
      <c r="BU125" s="247"/>
      <c r="BV125" s="247"/>
      <c r="BW125" s="247"/>
      <c r="BX125" s="247"/>
      <c r="BY125" s="247"/>
      <c r="BZ125" s="247"/>
      <c r="CA125" s="247"/>
      <c r="CB125" s="247"/>
      <c r="CC125" s="247"/>
      <c r="CD125" s="247"/>
      <c r="CE125" s="247"/>
      <c r="CF125" s="247"/>
      <c r="CG125" s="247"/>
      <c r="CH125" s="247"/>
      <c r="CI125" s="247"/>
      <c r="CJ125" s="247"/>
      <c r="CK125" s="247"/>
      <c r="CL125" s="247"/>
      <c r="CM125" s="247"/>
      <c r="CN125" s="247"/>
      <c r="CO125" s="247"/>
      <c r="CP125" s="247"/>
      <c r="CQ125" s="247"/>
      <c r="CR125" s="247"/>
      <c r="CS125" s="247"/>
      <c r="CT125" s="247"/>
      <c r="CU125" s="247"/>
      <c r="CV125" s="247"/>
      <c r="CW125" s="247"/>
      <c r="CX125" s="247"/>
      <c r="CY125" s="247"/>
    </row>
    <row r="126" spans="1:103" x14ac:dyDescent="0.15">
      <c r="A126" s="247"/>
      <c r="B126" s="247"/>
      <c r="C126" s="247"/>
      <c r="D126" s="661"/>
      <c r="E126" s="247"/>
      <c r="F126" s="247"/>
      <c r="G126" s="247"/>
      <c r="H126" s="247"/>
      <c r="I126" s="247"/>
      <c r="J126" s="247"/>
      <c r="K126" s="247"/>
      <c r="L126" s="247"/>
      <c r="M126" s="247"/>
      <c r="N126" s="247"/>
      <c r="O126" s="247"/>
      <c r="P126" s="247"/>
      <c r="Q126" s="247"/>
      <c r="R126" s="247"/>
      <c r="S126" s="247"/>
      <c r="T126" s="247"/>
      <c r="U126" s="247"/>
      <c r="V126" s="247"/>
      <c r="W126" s="247"/>
      <c r="X126" s="247"/>
      <c r="Y126" s="247"/>
      <c r="Z126" s="247"/>
      <c r="AA126" s="247"/>
      <c r="AB126" s="247"/>
      <c r="AC126" s="247"/>
      <c r="AD126" s="247"/>
      <c r="AE126" s="247"/>
      <c r="AF126" s="247"/>
      <c r="AG126" s="247"/>
      <c r="AH126" s="247"/>
      <c r="AI126" s="247"/>
      <c r="AJ126" s="247"/>
      <c r="AK126" s="247"/>
      <c r="AL126" s="247"/>
      <c r="AM126" s="247"/>
      <c r="AN126" s="247"/>
      <c r="AO126" s="247"/>
      <c r="AP126" s="247"/>
      <c r="AQ126" s="247"/>
      <c r="AR126" s="247"/>
      <c r="AS126" s="247"/>
      <c r="AT126" s="247"/>
      <c r="AU126" s="247"/>
      <c r="AV126" s="247"/>
      <c r="AW126" s="247"/>
      <c r="AX126" s="247"/>
      <c r="AY126" s="247"/>
      <c r="AZ126" s="247"/>
      <c r="BA126" s="247"/>
      <c r="BB126" s="247"/>
      <c r="BC126" s="247"/>
      <c r="BD126" s="247"/>
      <c r="BE126" s="247"/>
      <c r="BF126" s="247"/>
      <c r="BG126" s="247"/>
      <c r="BH126" s="247"/>
      <c r="BI126" s="247"/>
      <c r="BJ126" s="247"/>
      <c r="BK126" s="247"/>
      <c r="BL126" s="247"/>
      <c r="BM126" s="247"/>
      <c r="BN126" s="247"/>
      <c r="BO126" s="247"/>
      <c r="BP126" s="247"/>
      <c r="BQ126" s="247"/>
      <c r="BR126" s="247"/>
      <c r="BS126" s="247"/>
      <c r="BT126" s="247"/>
      <c r="BU126" s="247"/>
      <c r="BV126" s="247"/>
      <c r="BW126" s="247"/>
      <c r="BX126" s="247"/>
      <c r="BY126" s="247"/>
      <c r="BZ126" s="247"/>
      <c r="CA126" s="247"/>
      <c r="CB126" s="247"/>
      <c r="CC126" s="247"/>
      <c r="CD126" s="247"/>
      <c r="CE126" s="247"/>
      <c r="CF126" s="247"/>
      <c r="CG126" s="247"/>
      <c r="CH126" s="247"/>
      <c r="CI126" s="247"/>
      <c r="CJ126" s="247"/>
      <c r="CK126" s="247"/>
      <c r="CL126" s="247"/>
      <c r="CM126" s="247"/>
      <c r="CN126" s="247"/>
      <c r="CO126" s="247"/>
      <c r="CP126" s="247"/>
      <c r="CQ126" s="247"/>
      <c r="CR126" s="247"/>
      <c r="CS126" s="247"/>
      <c r="CT126" s="247"/>
      <c r="CU126" s="247"/>
      <c r="CV126" s="247"/>
      <c r="CW126" s="247"/>
      <c r="CX126" s="247"/>
      <c r="CY126" s="247"/>
    </row>
    <row r="127" spans="1:103" x14ac:dyDescent="0.15">
      <c r="A127" s="247"/>
      <c r="B127" s="247"/>
      <c r="C127" s="247"/>
      <c r="D127" s="661"/>
      <c r="E127" s="247"/>
      <c r="F127" s="247"/>
      <c r="G127" s="247"/>
      <c r="H127" s="247"/>
      <c r="I127" s="247"/>
      <c r="J127" s="247"/>
      <c r="K127" s="247"/>
      <c r="L127" s="247"/>
      <c r="M127" s="247"/>
      <c r="N127" s="247"/>
      <c r="O127" s="247"/>
      <c r="P127" s="247"/>
      <c r="Q127" s="247"/>
      <c r="R127" s="247"/>
      <c r="S127" s="247"/>
      <c r="T127" s="247"/>
      <c r="U127" s="247"/>
      <c r="V127" s="247"/>
      <c r="W127" s="247"/>
      <c r="X127" s="247"/>
      <c r="Y127" s="247"/>
      <c r="Z127" s="247"/>
      <c r="AA127" s="247"/>
      <c r="AB127" s="247"/>
      <c r="AC127" s="247"/>
      <c r="AD127" s="247"/>
      <c r="AE127" s="247"/>
      <c r="AF127" s="247"/>
      <c r="AG127" s="247"/>
      <c r="AH127" s="247"/>
      <c r="AI127" s="247"/>
      <c r="AJ127" s="247"/>
      <c r="AK127" s="247"/>
      <c r="AL127" s="247"/>
      <c r="AM127" s="247"/>
      <c r="AN127" s="247"/>
      <c r="AO127" s="247"/>
      <c r="AP127" s="247"/>
      <c r="AQ127" s="247"/>
      <c r="AR127" s="247"/>
      <c r="AS127" s="247"/>
      <c r="AT127" s="247"/>
      <c r="AU127" s="247"/>
      <c r="AV127" s="247"/>
      <c r="AW127" s="247"/>
      <c r="AX127" s="247"/>
      <c r="AY127" s="247"/>
      <c r="AZ127" s="247"/>
      <c r="BA127" s="247"/>
      <c r="BB127" s="247"/>
      <c r="BC127" s="247"/>
      <c r="BD127" s="247"/>
      <c r="BE127" s="247"/>
      <c r="BF127" s="247"/>
      <c r="BG127" s="247"/>
      <c r="BH127" s="247"/>
      <c r="BI127" s="247"/>
      <c r="BJ127" s="247"/>
      <c r="BK127" s="247"/>
      <c r="BL127" s="247"/>
      <c r="BM127" s="247"/>
      <c r="BN127" s="247"/>
      <c r="BO127" s="247"/>
      <c r="BP127" s="247"/>
      <c r="BQ127" s="247"/>
      <c r="BR127" s="247"/>
      <c r="BS127" s="247"/>
      <c r="BT127" s="247"/>
      <c r="BU127" s="247"/>
      <c r="BV127" s="247"/>
      <c r="BW127" s="247"/>
      <c r="BX127" s="247"/>
      <c r="BY127" s="247"/>
      <c r="BZ127" s="247"/>
      <c r="CA127" s="247"/>
      <c r="CB127" s="247"/>
      <c r="CC127" s="247"/>
      <c r="CD127" s="247"/>
      <c r="CE127" s="247"/>
      <c r="CF127" s="247"/>
      <c r="CG127" s="247"/>
      <c r="CH127" s="247"/>
      <c r="CI127" s="247"/>
      <c r="CJ127" s="247"/>
      <c r="CK127" s="247"/>
      <c r="CL127" s="247"/>
      <c r="CM127" s="247"/>
      <c r="CN127" s="247"/>
      <c r="CO127" s="247"/>
      <c r="CP127" s="247"/>
      <c r="CQ127" s="247"/>
      <c r="CR127" s="247"/>
      <c r="CS127" s="247"/>
      <c r="CT127" s="247"/>
      <c r="CU127" s="247"/>
      <c r="CV127" s="247"/>
      <c r="CW127" s="247"/>
      <c r="CX127" s="247"/>
      <c r="CY127" s="247"/>
    </row>
    <row r="128" spans="1:103" x14ac:dyDescent="0.15">
      <c r="A128" s="247"/>
      <c r="B128" s="247"/>
      <c r="C128" s="247"/>
      <c r="D128" s="661"/>
      <c r="E128" s="247"/>
      <c r="F128" s="247"/>
      <c r="G128" s="247"/>
      <c r="H128" s="247"/>
      <c r="I128" s="247"/>
      <c r="J128" s="247"/>
      <c r="K128" s="247"/>
      <c r="L128" s="247"/>
      <c r="M128" s="247"/>
      <c r="N128" s="247"/>
      <c r="O128" s="247"/>
      <c r="P128" s="247"/>
      <c r="Q128" s="247"/>
      <c r="R128" s="247"/>
      <c r="S128" s="247"/>
      <c r="T128" s="247"/>
      <c r="U128" s="247"/>
      <c r="V128" s="247"/>
      <c r="W128" s="247"/>
      <c r="X128" s="247"/>
      <c r="Y128" s="247"/>
      <c r="Z128" s="247"/>
      <c r="AA128" s="247"/>
      <c r="AB128" s="247"/>
      <c r="AC128" s="247"/>
      <c r="AD128" s="247"/>
      <c r="AE128" s="247"/>
      <c r="AF128" s="247"/>
      <c r="AG128" s="247"/>
      <c r="AH128" s="247"/>
      <c r="AI128" s="247"/>
      <c r="AJ128" s="247"/>
      <c r="AK128" s="247"/>
      <c r="AL128" s="247"/>
      <c r="AM128" s="247"/>
      <c r="AN128" s="247"/>
      <c r="AO128" s="247"/>
      <c r="AP128" s="247"/>
      <c r="AQ128" s="247"/>
      <c r="AR128" s="247"/>
      <c r="AS128" s="247"/>
      <c r="AT128" s="247"/>
      <c r="AU128" s="247"/>
      <c r="AV128" s="247"/>
      <c r="AW128" s="247"/>
      <c r="AX128" s="247"/>
      <c r="AY128" s="247"/>
      <c r="AZ128" s="247"/>
      <c r="BA128" s="247"/>
      <c r="BB128" s="247"/>
      <c r="BC128" s="247"/>
      <c r="BD128" s="247"/>
      <c r="BE128" s="247"/>
      <c r="BF128" s="247"/>
      <c r="BG128" s="247"/>
      <c r="BH128" s="247"/>
      <c r="BI128" s="247"/>
      <c r="BJ128" s="247"/>
      <c r="BK128" s="247"/>
      <c r="BL128" s="247"/>
      <c r="BM128" s="247"/>
      <c r="BN128" s="247"/>
      <c r="BO128" s="247"/>
      <c r="BP128" s="247"/>
      <c r="BQ128" s="247"/>
      <c r="BR128" s="247"/>
      <c r="BS128" s="247"/>
      <c r="BT128" s="247"/>
      <c r="BU128" s="247"/>
      <c r="BV128" s="247"/>
      <c r="BW128" s="247"/>
      <c r="BX128" s="247"/>
      <c r="BY128" s="247"/>
      <c r="BZ128" s="247"/>
      <c r="CA128" s="247"/>
      <c r="CB128" s="247"/>
      <c r="CC128" s="247"/>
      <c r="CD128" s="247"/>
      <c r="CE128" s="247"/>
      <c r="CF128" s="247"/>
      <c r="CG128" s="247"/>
      <c r="CH128" s="247"/>
      <c r="CI128" s="247"/>
      <c r="CJ128" s="247"/>
      <c r="CK128" s="247"/>
      <c r="CL128" s="247"/>
      <c r="CM128" s="247"/>
      <c r="CN128" s="247"/>
      <c r="CO128" s="247"/>
      <c r="CP128" s="247"/>
      <c r="CQ128" s="247"/>
      <c r="CR128" s="247"/>
      <c r="CS128" s="247"/>
      <c r="CT128" s="247"/>
      <c r="CU128" s="247"/>
      <c r="CV128" s="247"/>
      <c r="CW128" s="247"/>
      <c r="CX128" s="247"/>
      <c r="CY128" s="247"/>
    </row>
    <row r="129" spans="1:103" x14ac:dyDescent="0.15">
      <c r="A129" s="247"/>
      <c r="B129" s="247"/>
      <c r="C129" s="247"/>
      <c r="D129" s="661"/>
      <c r="E129" s="247"/>
      <c r="F129" s="247"/>
      <c r="G129" s="247"/>
      <c r="H129" s="247"/>
      <c r="I129" s="247"/>
      <c r="J129" s="247"/>
      <c r="K129" s="247"/>
      <c r="L129" s="247"/>
      <c r="M129" s="247"/>
      <c r="N129" s="247"/>
      <c r="O129" s="247"/>
      <c r="P129" s="247"/>
      <c r="Q129" s="247"/>
      <c r="R129" s="247"/>
      <c r="S129" s="247"/>
      <c r="T129" s="247"/>
      <c r="U129" s="247"/>
      <c r="V129" s="247"/>
      <c r="W129" s="247"/>
      <c r="X129" s="247"/>
      <c r="Y129" s="247"/>
      <c r="Z129" s="247"/>
      <c r="AA129" s="247"/>
      <c r="AB129" s="247"/>
      <c r="AC129" s="247"/>
      <c r="AD129" s="247"/>
      <c r="AE129" s="247"/>
      <c r="AF129" s="247"/>
      <c r="AG129" s="247"/>
      <c r="AH129" s="247"/>
      <c r="AI129" s="247"/>
      <c r="AJ129" s="247"/>
      <c r="AK129" s="247"/>
      <c r="AL129" s="247"/>
      <c r="AM129" s="247"/>
      <c r="AN129" s="247"/>
      <c r="AO129" s="247"/>
      <c r="AP129" s="247"/>
      <c r="AQ129" s="247"/>
      <c r="AR129" s="247"/>
      <c r="AS129" s="247"/>
      <c r="AT129" s="247"/>
      <c r="AU129" s="247"/>
      <c r="AV129" s="247"/>
      <c r="AW129" s="247"/>
      <c r="AX129" s="247"/>
      <c r="AY129" s="247"/>
      <c r="AZ129" s="247"/>
      <c r="BA129" s="247"/>
      <c r="BB129" s="247"/>
      <c r="BC129" s="247"/>
      <c r="BD129" s="247"/>
      <c r="BE129" s="247"/>
      <c r="BF129" s="247"/>
      <c r="BG129" s="247"/>
      <c r="BH129" s="247"/>
      <c r="BI129" s="247"/>
      <c r="BJ129" s="247"/>
      <c r="BK129" s="247"/>
      <c r="BL129" s="247"/>
      <c r="BM129" s="247"/>
      <c r="BN129" s="247"/>
      <c r="BO129" s="247"/>
      <c r="BP129" s="247"/>
      <c r="BQ129" s="247"/>
      <c r="BR129" s="247"/>
      <c r="BS129" s="247"/>
      <c r="BT129" s="247"/>
      <c r="BU129" s="247"/>
      <c r="BV129" s="247"/>
      <c r="BW129" s="247"/>
      <c r="BX129" s="247"/>
      <c r="BY129" s="247"/>
      <c r="BZ129" s="247"/>
      <c r="CA129" s="247"/>
      <c r="CB129" s="247"/>
      <c r="CC129" s="247"/>
      <c r="CD129" s="247"/>
      <c r="CE129" s="247"/>
      <c r="CF129" s="247"/>
      <c r="CG129" s="247"/>
      <c r="CH129" s="247"/>
      <c r="CI129" s="247"/>
      <c r="CJ129" s="247"/>
      <c r="CK129" s="247"/>
      <c r="CL129" s="247"/>
      <c r="CM129" s="247"/>
      <c r="CN129" s="247"/>
      <c r="CO129" s="247"/>
      <c r="CP129" s="247"/>
      <c r="CQ129" s="247"/>
      <c r="CR129" s="247"/>
      <c r="CS129" s="247"/>
      <c r="CT129" s="247"/>
      <c r="CU129" s="247"/>
      <c r="CV129" s="247"/>
      <c r="CW129" s="247"/>
      <c r="CX129" s="247"/>
      <c r="CY129" s="247"/>
    </row>
    <row r="130" spans="1:103" x14ac:dyDescent="0.15">
      <c r="A130" s="247"/>
      <c r="B130" s="247"/>
      <c r="C130" s="247"/>
      <c r="D130" s="661"/>
      <c r="E130" s="247"/>
      <c r="F130" s="247"/>
      <c r="G130" s="247"/>
      <c r="H130" s="247"/>
      <c r="I130" s="247"/>
      <c r="J130" s="247"/>
      <c r="K130" s="247"/>
      <c r="L130" s="247"/>
      <c r="M130" s="247"/>
      <c r="N130" s="247"/>
      <c r="O130" s="247"/>
      <c r="P130" s="247"/>
      <c r="Q130" s="247"/>
      <c r="R130" s="247"/>
      <c r="S130" s="247"/>
      <c r="T130" s="247"/>
      <c r="U130" s="247"/>
      <c r="V130" s="247"/>
      <c r="W130" s="247"/>
      <c r="X130" s="247"/>
      <c r="Y130" s="247"/>
      <c r="Z130" s="247"/>
      <c r="AA130" s="247"/>
      <c r="AB130" s="247"/>
      <c r="AC130" s="247"/>
      <c r="AD130" s="247"/>
      <c r="AE130" s="247"/>
      <c r="AF130" s="247"/>
      <c r="AG130" s="247"/>
      <c r="AH130" s="247"/>
      <c r="AI130" s="247"/>
      <c r="AJ130" s="247"/>
      <c r="AK130" s="247"/>
      <c r="AL130" s="247"/>
      <c r="AM130" s="247"/>
      <c r="AN130" s="247"/>
      <c r="AO130" s="247"/>
      <c r="AP130" s="247"/>
      <c r="AQ130" s="247"/>
      <c r="AR130" s="247"/>
      <c r="AS130" s="247"/>
      <c r="AT130" s="247"/>
      <c r="AU130" s="247"/>
      <c r="AV130" s="247"/>
      <c r="AW130" s="247"/>
      <c r="AX130" s="247"/>
      <c r="AY130" s="247"/>
      <c r="AZ130" s="247"/>
      <c r="BA130" s="247"/>
      <c r="BB130" s="247"/>
      <c r="BC130" s="247"/>
      <c r="BD130" s="247"/>
      <c r="BE130" s="247"/>
      <c r="BF130" s="247"/>
      <c r="BG130" s="247"/>
      <c r="BH130" s="247"/>
      <c r="BI130" s="247"/>
      <c r="BJ130" s="247"/>
      <c r="BK130" s="247"/>
      <c r="BL130" s="247"/>
      <c r="BM130" s="247"/>
      <c r="BN130" s="247"/>
      <c r="BO130" s="247"/>
      <c r="BP130" s="247"/>
      <c r="BQ130" s="247"/>
      <c r="BR130" s="247"/>
      <c r="BS130" s="247"/>
      <c r="BT130" s="247"/>
      <c r="BU130" s="247"/>
      <c r="BV130" s="247"/>
      <c r="BW130" s="247"/>
      <c r="BX130" s="247"/>
      <c r="BY130" s="247"/>
      <c r="BZ130" s="247"/>
      <c r="CA130" s="247"/>
      <c r="CB130" s="247"/>
      <c r="CC130" s="247"/>
      <c r="CD130" s="247"/>
      <c r="CE130" s="247"/>
      <c r="CF130" s="247"/>
      <c r="CG130" s="247"/>
      <c r="CH130" s="247"/>
      <c r="CI130" s="247"/>
      <c r="CJ130" s="247"/>
      <c r="CK130" s="247"/>
      <c r="CL130" s="247"/>
      <c r="CM130" s="247"/>
      <c r="CN130" s="247"/>
      <c r="CO130" s="247"/>
      <c r="CP130" s="247"/>
      <c r="CQ130" s="247"/>
      <c r="CR130" s="247"/>
      <c r="CS130" s="247"/>
      <c r="CT130" s="247"/>
      <c r="CU130" s="247"/>
      <c r="CV130" s="247"/>
      <c r="CW130" s="247"/>
      <c r="CX130" s="247"/>
      <c r="CY130" s="247"/>
    </row>
    <row r="131" spans="1:103" x14ac:dyDescent="0.15">
      <c r="A131" s="247"/>
      <c r="B131" s="247"/>
      <c r="C131" s="247"/>
      <c r="D131" s="661"/>
      <c r="E131" s="247"/>
      <c r="F131" s="247"/>
      <c r="G131" s="247"/>
      <c r="H131" s="247"/>
      <c r="I131" s="247"/>
      <c r="J131" s="247"/>
      <c r="K131" s="247"/>
      <c r="L131" s="247"/>
      <c r="M131" s="247"/>
      <c r="N131" s="247"/>
      <c r="O131" s="247"/>
      <c r="P131" s="247"/>
      <c r="Q131" s="247"/>
      <c r="R131" s="247"/>
      <c r="S131" s="247"/>
      <c r="T131" s="247"/>
      <c r="U131" s="247"/>
      <c r="V131" s="247"/>
      <c r="W131" s="247"/>
      <c r="X131" s="247"/>
      <c r="Y131" s="247"/>
      <c r="Z131" s="247"/>
      <c r="AA131" s="247"/>
      <c r="AB131" s="247"/>
      <c r="AC131" s="247"/>
      <c r="AD131" s="247"/>
      <c r="AE131" s="247"/>
      <c r="AF131" s="247"/>
      <c r="AG131" s="247"/>
      <c r="AH131" s="247"/>
      <c r="AI131" s="247"/>
      <c r="AJ131" s="247"/>
      <c r="AK131" s="247"/>
      <c r="AL131" s="247"/>
      <c r="AM131" s="247"/>
      <c r="AN131" s="247"/>
      <c r="AO131" s="247"/>
      <c r="AP131" s="247"/>
      <c r="AQ131" s="247"/>
      <c r="AR131" s="247"/>
      <c r="AS131" s="247"/>
      <c r="AT131" s="247"/>
      <c r="AU131" s="247"/>
      <c r="AV131" s="247"/>
      <c r="AW131" s="247"/>
      <c r="AX131" s="247"/>
      <c r="AY131" s="247"/>
      <c r="AZ131" s="247"/>
      <c r="BA131" s="247"/>
      <c r="BB131" s="247"/>
      <c r="BC131" s="247"/>
      <c r="BD131" s="247"/>
      <c r="BE131" s="247"/>
      <c r="BF131" s="247"/>
      <c r="BG131" s="247"/>
      <c r="BH131" s="247"/>
      <c r="BI131" s="247"/>
      <c r="BJ131" s="247"/>
      <c r="BK131" s="247"/>
      <c r="BL131" s="247"/>
      <c r="BM131" s="247"/>
      <c r="BN131" s="247"/>
      <c r="BO131" s="247"/>
      <c r="BP131" s="247"/>
      <c r="BQ131" s="247"/>
      <c r="BR131" s="247"/>
      <c r="BS131" s="247"/>
      <c r="BT131" s="247"/>
      <c r="BU131" s="247"/>
      <c r="BV131" s="247"/>
      <c r="BW131" s="247"/>
      <c r="BX131" s="247"/>
      <c r="BY131" s="247"/>
      <c r="BZ131" s="247"/>
      <c r="CA131" s="247"/>
      <c r="CB131" s="247"/>
      <c r="CC131" s="247"/>
      <c r="CD131" s="247"/>
      <c r="CE131" s="247"/>
      <c r="CF131" s="247"/>
      <c r="CG131" s="247"/>
      <c r="CH131" s="247"/>
      <c r="CI131" s="247"/>
      <c r="CJ131" s="247"/>
      <c r="CK131" s="247"/>
      <c r="CL131" s="247"/>
      <c r="CM131" s="247"/>
      <c r="CN131" s="247"/>
      <c r="CO131" s="247"/>
      <c r="CP131" s="247"/>
      <c r="CQ131" s="247"/>
      <c r="CR131" s="247"/>
      <c r="CS131" s="247"/>
      <c r="CT131" s="247"/>
      <c r="CU131" s="247"/>
      <c r="CV131" s="247"/>
      <c r="CW131" s="247"/>
      <c r="CX131" s="247"/>
      <c r="CY131" s="247"/>
    </row>
    <row r="132" spans="1:103" x14ac:dyDescent="0.15">
      <c r="A132" s="247"/>
      <c r="B132" s="247"/>
      <c r="C132" s="247"/>
      <c r="D132" s="661"/>
      <c r="E132" s="247"/>
      <c r="F132" s="247"/>
      <c r="G132" s="247"/>
      <c r="H132" s="247"/>
      <c r="I132" s="247"/>
      <c r="J132" s="247"/>
      <c r="K132" s="247"/>
      <c r="L132" s="247"/>
      <c r="M132" s="247"/>
      <c r="N132" s="247"/>
      <c r="O132" s="247"/>
      <c r="P132" s="247"/>
      <c r="Q132" s="247"/>
      <c r="R132" s="247"/>
      <c r="S132" s="247"/>
      <c r="T132" s="247"/>
      <c r="U132" s="247"/>
      <c r="V132" s="247"/>
      <c r="W132" s="247"/>
      <c r="X132" s="247"/>
      <c r="Y132" s="247"/>
      <c r="Z132" s="247"/>
      <c r="AA132" s="247"/>
      <c r="AB132" s="247"/>
      <c r="AC132" s="247"/>
      <c r="AD132" s="247"/>
      <c r="AE132" s="247"/>
      <c r="AF132" s="247"/>
      <c r="AG132" s="247"/>
      <c r="AH132" s="247"/>
      <c r="AI132" s="247"/>
      <c r="AJ132" s="247"/>
      <c r="AK132" s="247"/>
      <c r="AL132" s="247"/>
      <c r="AM132" s="247"/>
      <c r="AN132" s="247"/>
      <c r="AO132" s="247"/>
      <c r="AP132" s="247"/>
      <c r="AQ132" s="247"/>
      <c r="AR132" s="247"/>
      <c r="AS132" s="247"/>
      <c r="AT132" s="247"/>
      <c r="AU132" s="247"/>
      <c r="AV132" s="247"/>
      <c r="AW132" s="247"/>
      <c r="AX132" s="247"/>
      <c r="AY132" s="247"/>
      <c r="AZ132" s="247"/>
      <c r="BA132" s="247"/>
      <c r="BB132" s="247"/>
      <c r="BC132" s="247"/>
      <c r="BD132" s="247"/>
      <c r="BE132" s="247"/>
      <c r="BF132" s="247"/>
      <c r="BG132" s="247"/>
      <c r="BH132" s="247"/>
      <c r="BI132" s="247"/>
      <c r="BJ132" s="247"/>
      <c r="BK132" s="247"/>
      <c r="BL132" s="247"/>
      <c r="BM132" s="247"/>
      <c r="BN132" s="247"/>
      <c r="BO132" s="247"/>
      <c r="BP132" s="247"/>
      <c r="BQ132" s="247"/>
      <c r="BR132" s="247"/>
      <c r="BS132" s="247"/>
      <c r="BT132" s="247"/>
      <c r="BU132" s="247"/>
      <c r="BV132" s="247"/>
      <c r="BW132" s="247"/>
      <c r="BX132" s="247"/>
      <c r="BY132" s="247"/>
      <c r="BZ132" s="247"/>
      <c r="CA132" s="247"/>
      <c r="CB132" s="247"/>
      <c r="CC132" s="247"/>
      <c r="CD132" s="247"/>
      <c r="CE132" s="247"/>
      <c r="CF132" s="247"/>
      <c r="CG132" s="247"/>
      <c r="CH132" s="247"/>
      <c r="CI132" s="247"/>
      <c r="CJ132" s="247"/>
      <c r="CK132" s="247"/>
      <c r="CL132" s="247"/>
      <c r="CM132" s="247"/>
      <c r="CN132" s="247"/>
      <c r="CO132" s="247"/>
      <c r="CP132" s="247"/>
      <c r="CQ132" s="247"/>
      <c r="CR132" s="247"/>
      <c r="CS132" s="247"/>
      <c r="CT132" s="247"/>
      <c r="CU132" s="247"/>
      <c r="CV132" s="247"/>
      <c r="CW132" s="247"/>
      <c r="CX132" s="247"/>
      <c r="CY132" s="247"/>
    </row>
    <row r="133" spans="1:103" x14ac:dyDescent="0.15">
      <c r="A133" s="247"/>
      <c r="B133" s="247"/>
      <c r="C133" s="247"/>
      <c r="D133" s="661"/>
      <c r="E133" s="247"/>
      <c r="F133" s="247"/>
      <c r="G133" s="247"/>
      <c r="H133" s="247"/>
      <c r="I133" s="247"/>
      <c r="J133" s="247"/>
      <c r="K133" s="247"/>
      <c r="L133" s="247"/>
      <c r="M133" s="247"/>
      <c r="N133" s="247"/>
      <c r="O133" s="247"/>
      <c r="P133" s="247"/>
      <c r="Q133" s="247"/>
      <c r="R133" s="247"/>
      <c r="S133" s="247"/>
      <c r="T133" s="247"/>
      <c r="U133" s="247"/>
      <c r="V133" s="247"/>
      <c r="W133" s="247"/>
      <c r="X133" s="247"/>
      <c r="Y133" s="247"/>
      <c r="Z133" s="247"/>
      <c r="AA133" s="247"/>
      <c r="AB133" s="247"/>
      <c r="AC133" s="247"/>
      <c r="AD133" s="247"/>
      <c r="AE133" s="247"/>
      <c r="AF133" s="247"/>
      <c r="AG133" s="247"/>
      <c r="AH133" s="247"/>
      <c r="AI133" s="247"/>
      <c r="AJ133" s="247"/>
      <c r="AK133" s="247"/>
      <c r="AL133" s="247"/>
      <c r="AM133" s="247"/>
      <c r="AN133" s="247"/>
      <c r="AO133" s="247"/>
      <c r="AP133" s="247"/>
      <c r="AQ133" s="247"/>
      <c r="AR133" s="247"/>
      <c r="AS133" s="247"/>
      <c r="AT133" s="247"/>
      <c r="AU133" s="247"/>
      <c r="AV133" s="247"/>
      <c r="AW133" s="247"/>
      <c r="AX133" s="247"/>
      <c r="AY133" s="247"/>
      <c r="AZ133" s="247"/>
      <c r="BA133" s="247"/>
      <c r="BB133" s="247"/>
      <c r="BC133" s="247"/>
      <c r="BD133" s="247"/>
      <c r="BE133" s="247"/>
      <c r="BF133" s="247"/>
      <c r="BG133" s="247"/>
      <c r="BH133" s="247"/>
      <c r="BI133" s="247"/>
      <c r="BJ133" s="247"/>
      <c r="BK133" s="247"/>
      <c r="BL133" s="247"/>
      <c r="BM133" s="247"/>
      <c r="BN133" s="247"/>
      <c r="BO133" s="247"/>
      <c r="BP133" s="247"/>
      <c r="BQ133" s="247"/>
      <c r="BR133" s="247"/>
      <c r="BS133" s="247"/>
      <c r="BT133" s="247"/>
      <c r="BU133" s="247"/>
      <c r="BV133" s="247"/>
      <c r="BW133" s="247"/>
      <c r="BX133" s="247"/>
      <c r="BY133" s="247"/>
      <c r="BZ133" s="247"/>
      <c r="CA133" s="247"/>
      <c r="CB133" s="247"/>
      <c r="CC133" s="247"/>
      <c r="CD133" s="247"/>
      <c r="CE133" s="247"/>
      <c r="CF133" s="247"/>
      <c r="CG133" s="247"/>
      <c r="CH133" s="247"/>
      <c r="CI133" s="247"/>
      <c r="CJ133" s="247"/>
      <c r="CK133" s="247"/>
      <c r="CL133" s="247"/>
      <c r="CM133" s="247"/>
      <c r="CN133" s="247"/>
      <c r="CO133" s="247"/>
      <c r="CP133" s="247"/>
      <c r="CQ133" s="247"/>
      <c r="CR133" s="247"/>
      <c r="CS133" s="247"/>
      <c r="CT133" s="247"/>
      <c r="CU133" s="247"/>
      <c r="CV133" s="247"/>
      <c r="CW133" s="247"/>
      <c r="CX133" s="247"/>
      <c r="CY133" s="247"/>
    </row>
    <row r="134" spans="1:103" x14ac:dyDescent="0.15">
      <c r="A134" s="247"/>
      <c r="B134" s="247"/>
      <c r="C134" s="247"/>
      <c r="D134" s="661"/>
      <c r="E134" s="247"/>
      <c r="F134" s="247"/>
      <c r="G134" s="247"/>
      <c r="H134" s="247"/>
      <c r="I134" s="247"/>
      <c r="J134" s="247"/>
      <c r="K134" s="247"/>
      <c r="L134" s="247"/>
      <c r="M134" s="247"/>
      <c r="N134" s="247"/>
      <c r="O134" s="247"/>
      <c r="P134" s="247"/>
      <c r="Q134" s="247"/>
      <c r="R134" s="247"/>
      <c r="S134" s="247"/>
      <c r="T134" s="247"/>
      <c r="U134" s="247"/>
      <c r="V134" s="247"/>
      <c r="W134" s="247"/>
      <c r="X134" s="247"/>
      <c r="Y134" s="247"/>
      <c r="Z134" s="247"/>
      <c r="AA134" s="247"/>
      <c r="AB134" s="247"/>
      <c r="AC134" s="247"/>
      <c r="AD134" s="247"/>
      <c r="AE134" s="247"/>
      <c r="AF134" s="247"/>
      <c r="AG134" s="247"/>
      <c r="AH134" s="247"/>
      <c r="AI134" s="247"/>
      <c r="AJ134" s="247"/>
      <c r="AK134" s="247"/>
      <c r="AL134" s="247"/>
      <c r="AM134" s="247"/>
      <c r="AN134" s="247"/>
      <c r="AO134" s="247"/>
      <c r="AP134" s="247"/>
      <c r="AQ134" s="247"/>
      <c r="AR134" s="247"/>
      <c r="AS134" s="247"/>
      <c r="AT134" s="247"/>
      <c r="AU134" s="247"/>
      <c r="AV134" s="247"/>
      <c r="AW134" s="247"/>
      <c r="AX134" s="247"/>
      <c r="AY134" s="247"/>
      <c r="AZ134" s="247"/>
      <c r="BA134" s="247"/>
      <c r="BB134" s="247"/>
      <c r="BC134" s="247"/>
      <c r="BD134" s="247"/>
      <c r="BE134" s="247"/>
      <c r="BF134" s="247"/>
      <c r="BG134" s="247"/>
      <c r="BH134" s="247"/>
      <c r="BI134" s="247"/>
      <c r="BJ134" s="247"/>
      <c r="BK134" s="247"/>
      <c r="BL134" s="247"/>
      <c r="BM134" s="247"/>
      <c r="BN134" s="247"/>
      <c r="BO134" s="247"/>
      <c r="BP134" s="247"/>
      <c r="BQ134" s="247"/>
      <c r="BR134" s="247"/>
      <c r="BS134" s="247"/>
      <c r="BT134" s="247"/>
      <c r="BU134" s="247"/>
      <c r="BV134" s="247"/>
      <c r="BW134" s="247"/>
      <c r="BX134" s="247"/>
      <c r="BY134" s="247"/>
      <c r="BZ134" s="247"/>
      <c r="CA134" s="247"/>
      <c r="CB134" s="247"/>
      <c r="CC134" s="247"/>
      <c r="CD134" s="247"/>
      <c r="CE134" s="247"/>
      <c r="CF134" s="247"/>
      <c r="CG134" s="247"/>
      <c r="CH134" s="247"/>
      <c r="CI134" s="247"/>
      <c r="CJ134" s="247"/>
      <c r="CK134" s="247"/>
      <c r="CL134" s="247"/>
      <c r="CM134" s="247"/>
      <c r="CN134" s="247"/>
      <c r="CO134" s="247"/>
      <c r="CP134" s="247"/>
      <c r="CQ134" s="247"/>
      <c r="CR134" s="247"/>
      <c r="CS134" s="247"/>
      <c r="CT134" s="247"/>
      <c r="CU134" s="247"/>
      <c r="CV134" s="247"/>
      <c r="CW134" s="247"/>
      <c r="CX134" s="247"/>
      <c r="CY134" s="247"/>
    </row>
    <row r="135" spans="1:103" x14ac:dyDescent="0.15">
      <c r="A135" s="247"/>
      <c r="B135" s="247"/>
      <c r="C135" s="247"/>
      <c r="D135" s="661"/>
      <c r="E135" s="247"/>
      <c r="F135" s="247"/>
      <c r="G135" s="247"/>
      <c r="H135" s="247"/>
      <c r="I135" s="247"/>
      <c r="J135" s="247"/>
      <c r="K135" s="247"/>
      <c r="L135" s="247"/>
      <c r="M135" s="247"/>
      <c r="N135" s="247"/>
      <c r="O135" s="247"/>
      <c r="P135" s="247"/>
      <c r="Q135" s="247"/>
      <c r="R135" s="247"/>
      <c r="S135" s="247"/>
      <c r="T135" s="247"/>
      <c r="U135" s="247"/>
      <c r="V135" s="247"/>
      <c r="W135" s="247"/>
      <c r="X135" s="247"/>
      <c r="Y135" s="247"/>
      <c r="Z135" s="247"/>
      <c r="AA135" s="247"/>
      <c r="AB135" s="247"/>
      <c r="AC135" s="247"/>
      <c r="AD135" s="247"/>
      <c r="AE135" s="247"/>
      <c r="AF135" s="247"/>
      <c r="AG135" s="247"/>
      <c r="AH135" s="247"/>
      <c r="AI135" s="247"/>
      <c r="AJ135" s="247"/>
      <c r="AK135" s="247"/>
      <c r="AL135" s="247"/>
      <c r="AM135" s="247"/>
      <c r="AN135" s="247"/>
      <c r="AO135" s="247"/>
      <c r="AP135" s="247"/>
      <c r="AQ135" s="247"/>
      <c r="AR135" s="247"/>
      <c r="AS135" s="247"/>
      <c r="AT135" s="247"/>
      <c r="AU135" s="247"/>
      <c r="AV135" s="247"/>
      <c r="AW135" s="247"/>
      <c r="AX135" s="247"/>
      <c r="AY135" s="247"/>
      <c r="AZ135" s="247"/>
      <c r="BA135" s="247"/>
      <c r="BB135" s="247"/>
      <c r="BC135" s="247"/>
      <c r="BD135" s="247"/>
      <c r="BE135" s="247"/>
      <c r="BF135" s="247"/>
      <c r="BG135" s="247"/>
      <c r="BH135" s="247"/>
      <c r="BI135" s="247"/>
      <c r="BJ135" s="247"/>
      <c r="BK135" s="247"/>
      <c r="BL135" s="247"/>
      <c r="BM135" s="247"/>
      <c r="BN135" s="247"/>
      <c r="BO135" s="247"/>
      <c r="BP135" s="247"/>
      <c r="BQ135" s="247"/>
      <c r="BR135" s="247"/>
      <c r="BS135" s="247"/>
      <c r="BT135" s="247"/>
      <c r="BU135" s="247"/>
      <c r="BV135" s="247"/>
      <c r="BW135" s="247"/>
      <c r="BX135" s="247"/>
      <c r="BY135" s="247"/>
      <c r="BZ135" s="247"/>
      <c r="CA135" s="247"/>
      <c r="CB135" s="247"/>
      <c r="CC135" s="247"/>
      <c r="CD135" s="247"/>
      <c r="CE135" s="247"/>
      <c r="CF135" s="247"/>
      <c r="CG135" s="247"/>
      <c r="CH135" s="247"/>
      <c r="CI135" s="247"/>
      <c r="CJ135" s="247"/>
      <c r="CK135" s="247"/>
      <c r="CL135" s="247"/>
      <c r="CM135" s="247"/>
      <c r="CN135" s="247"/>
      <c r="CO135" s="247"/>
      <c r="CP135" s="247"/>
      <c r="CQ135" s="247"/>
      <c r="CR135" s="247"/>
      <c r="CS135" s="247"/>
      <c r="CT135" s="247"/>
      <c r="CU135" s="247"/>
      <c r="CV135" s="247"/>
      <c r="CW135" s="247"/>
      <c r="CX135" s="247"/>
      <c r="CY135" s="247"/>
    </row>
    <row r="136" spans="1:103" x14ac:dyDescent="0.15">
      <c r="A136" s="247"/>
      <c r="B136" s="247"/>
      <c r="C136" s="247"/>
      <c r="D136" s="661"/>
      <c r="E136" s="247"/>
      <c r="F136" s="247"/>
      <c r="G136" s="247"/>
      <c r="H136" s="247"/>
      <c r="I136" s="247"/>
      <c r="J136" s="247"/>
      <c r="K136" s="247"/>
      <c r="L136" s="247"/>
      <c r="M136" s="247"/>
      <c r="N136" s="247"/>
      <c r="O136" s="247"/>
      <c r="P136" s="247"/>
      <c r="Q136" s="247"/>
      <c r="R136" s="247"/>
      <c r="S136" s="247"/>
      <c r="T136" s="247"/>
      <c r="U136" s="247"/>
      <c r="V136" s="247"/>
      <c r="W136" s="247"/>
      <c r="X136" s="247"/>
      <c r="Y136" s="247"/>
      <c r="Z136" s="247"/>
      <c r="AA136" s="247"/>
      <c r="AB136" s="247"/>
      <c r="AC136" s="247"/>
      <c r="AD136" s="247"/>
      <c r="AE136" s="247"/>
      <c r="AF136" s="247"/>
      <c r="AG136" s="247"/>
      <c r="AH136" s="247"/>
      <c r="AI136" s="247"/>
      <c r="AJ136" s="247"/>
      <c r="AK136" s="247"/>
      <c r="AL136" s="247"/>
      <c r="AM136" s="247"/>
      <c r="AN136" s="247"/>
      <c r="AO136" s="247"/>
      <c r="AP136" s="247"/>
      <c r="AQ136" s="247"/>
      <c r="AR136" s="247"/>
      <c r="AS136" s="247"/>
      <c r="AT136" s="247"/>
      <c r="AU136" s="247"/>
      <c r="AV136" s="247"/>
      <c r="AW136" s="247"/>
      <c r="AX136" s="247"/>
      <c r="AY136" s="247"/>
      <c r="AZ136" s="247"/>
      <c r="BA136" s="247"/>
      <c r="BB136" s="247"/>
      <c r="BC136" s="247"/>
      <c r="BD136" s="247"/>
      <c r="BE136" s="247"/>
      <c r="BF136" s="247"/>
      <c r="BG136" s="247"/>
      <c r="BH136" s="247"/>
      <c r="BI136" s="247"/>
      <c r="BJ136" s="247"/>
      <c r="BK136" s="247"/>
      <c r="BL136" s="247"/>
      <c r="BM136" s="247"/>
      <c r="BN136" s="247"/>
      <c r="BO136" s="247"/>
      <c r="BP136" s="247"/>
      <c r="BQ136" s="247"/>
      <c r="BR136" s="247"/>
      <c r="BS136" s="247"/>
      <c r="BT136" s="247"/>
      <c r="BU136" s="247"/>
      <c r="BV136" s="247"/>
      <c r="BW136" s="247"/>
      <c r="BX136" s="247"/>
      <c r="BY136" s="247"/>
      <c r="BZ136" s="247"/>
      <c r="CA136" s="247"/>
      <c r="CB136" s="247"/>
      <c r="CC136" s="247"/>
      <c r="CD136" s="247"/>
      <c r="CE136" s="247"/>
      <c r="CF136" s="247"/>
      <c r="CG136" s="247"/>
      <c r="CH136" s="247"/>
      <c r="CI136" s="247"/>
      <c r="CJ136" s="247"/>
      <c r="CK136" s="247"/>
      <c r="CL136" s="247"/>
      <c r="CM136" s="247"/>
      <c r="CN136" s="247"/>
      <c r="CO136" s="247"/>
      <c r="CP136" s="247"/>
      <c r="CQ136" s="247"/>
      <c r="CR136" s="247"/>
      <c r="CS136" s="247"/>
      <c r="CT136" s="247"/>
      <c r="CU136" s="247"/>
      <c r="CV136" s="247"/>
      <c r="CW136" s="247"/>
      <c r="CX136" s="247"/>
      <c r="CY136" s="247"/>
    </row>
    <row r="137" spans="1:103" x14ac:dyDescent="0.15">
      <c r="A137" s="247"/>
      <c r="B137" s="247"/>
      <c r="C137" s="247"/>
      <c r="D137" s="661"/>
      <c r="E137" s="247"/>
      <c r="F137" s="247"/>
      <c r="G137" s="247"/>
      <c r="H137" s="247"/>
      <c r="I137" s="247"/>
      <c r="J137" s="247"/>
      <c r="K137" s="247"/>
      <c r="L137" s="247"/>
      <c r="M137" s="247"/>
      <c r="N137" s="247"/>
      <c r="O137" s="247"/>
      <c r="P137" s="247"/>
      <c r="Q137" s="247"/>
      <c r="R137" s="247"/>
      <c r="S137" s="247"/>
      <c r="T137" s="247"/>
      <c r="U137" s="247"/>
      <c r="V137" s="247"/>
      <c r="W137" s="247"/>
      <c r="X137" s="247"/>
      <c r="Y137" s="247"/>
      <c r="Z137" s="247"/>
      <c r="AA137" s="247"/>
      <c r="AB137" s="247"/>
      <c r="AC137" s="247"/>
      <c r="AD137" s="247"/>
      <c r="AE137" s="247"/>
      <c r="AF137" s="247"/>
      <c r="AG137" s="247"/>
      <c r="AH137" s="247"/>
      <c r="AI137" s="247"/>
      <c r="AJ137" s="247"/>
      <c r="AK137" s="247"/>
      <c r="AL137" s="247"/>
      <c r="AM137" s="247"/>
      <c r="AN137" s="247"/>
      <c r="AO137" s="247"/>
      <c r="AP137" s="247"/>
      <c r="AQ137" s="247"/>
      <c r="AR137" s="247"/>
      <c r="AS137" s="247"/>
      <c r="AT137" s="247"/>
      <c r="AU137" s="247"/>
      <c r="AV137" s="247"/>
      <c r="AW137" s="247"/>
      <c r="AX137" s="247"/>
      <c r="AY137" s="247"/>
      <c r="AZ137" s="247"/>
      <c r="BA137" s="247"/>
      <c r="BB137" s="247"/>
      <c r="BC137" s="247"/>
      <c r="BD137" s="247"/>
      <c r="BE137" s="247"/>
      <c r="BF137" s="247"/>
      <c r="BG137" s="247"/>
      <c r="BH137" s="247"/>
      <c r="BI137" s="247"/>
      <c r="BJ137" s="247"/>
      <c r="BK137" s="247"/>
      <c r="BL137" s="247"/>
      <c r="BM137" s="247"/>
      <c r="BN137" s="247"/>
      <c r="BO137" s="247"/>
      <c r="BP137" s="247"/>
      <c r="BQ137" s="247"/>
      <c r="BR137" s="247"/>
      <c r="BS137" s="247"/>
      <c r="BT137" s="247"/>
      <c r="BU137" s="247"/>
      <c r="BV137" s="247"/>
      <c r="BW137" s="247"/>
      <c r="BX137" s="247"/>
      <c r="BY137" s="247"/>
      <c r="BZ137" s="247"/>
      <c r="CA137" s="247"/>
      <c r="CB137" s="247"/>
      <c r="CC137" s="247"/>
      <c r="CD137" s="247"/>
      <c r="CE137" s="247"/>
      <c r="CF137" s="247"/>
      <c r="CG137" s="247"/>
      <c r="CH137" s="247"/>
      <c r="CI137" s="247"/>
      <c r="CJ137" s="247"/>
      <c r="CK137" s="247"/>
      <c r="CL137" s="247"/>
      <c r="CM137" s="247"/>
      <c r="CN137" s="247"/>
      <c r="CO137" s="247"/>
      <c r="CP137" s="247"/>
      <c r="CQ137" s="247"/>
      <c r="CR137" s="247"/>
      <c r="CS137" s="247"/>
      <c r="CT137" s="247"/>
      <c r="CU137" s="247"/>
      <c r="CV137" s="247"/>
      <c r="CW137" s="247"/>
      <c r="CX137" s="247"/>
      <c r="CY137" s="247"/>
    </row>
    <row r="138" spans="1:103" x14ac:dyDescent="0.15">
      <c r="A138" s="247"/>
      <c r="B138" s="247"/>
      <c r="C138" s="247"/>
      <c r="D138" s="661"/>
      <c r="E138" s="247"/>
      <c r="F138" s="247"/>
      <c r="G138" s="247"/>
      <c r="H138" s="247"/>
      <c r="I138" s="247"/>
      <c r="J138" s="247"/>
      <c r="K138" s="247"/>
      <c r="L138" s="247"/>
      <c r="M138" s="247"/>
      <c r="N138" s="247"/>
      <c r="O138" s="247"/>
      <c r="P138" s="247"/>
      <c r="Q138" s="247"/>
      <c r="R138" s="247"/>
      <c r="S138" s="247"/>
      <c r="T138" s="247"/>
      <c r="U138" s="247"/>
      <c r="V138" s="247"/>
      <c r="W138" s="247"/>
      <c r="X138" s="247"/>
      <c r="Y138" s="247"/>
      <c r="Z138" s="247"/>
      <c r="AA138" s="247"/>
      <c r="AB138" s="247"/>
      <c r="AC138" s="247"/>
      <c r="AD138" s="247"/>
      <c r="AE138" s="247"/>
      <c r="AF138" s="247"/>
      <c r="AG138" s="247"/>
      <c r="AH138" s="247"/>
      <c r="AI138" s="247"/>
      <c r="AJ138" s="247"/>
      <c r="AK138" s="247"/>
      <c r="AL138" s="247"/>
      <c r="AM138" s="247"/>
      <c r="AN138" s="247"/>
      <c r="AO138" s="247"/>
      <c r="AP138" s="247"/>
      <c r="AQ138" s="247"/>
      <c r="AR138" s="247"/>
      <c r="AS138" s="247"/>
      <c r="AT138" s="247"/>
      <c r="AU138" s="247"/>
      <c r="AV138" s="247"/>
      <c r="AW138" s="247"/>
      <c r="AX138" s="247"/>
      <c r="AY138" s="247"/>
      <c r="AZ138" s="247"/>
      <c r="BA138" s="247"/>
      <c r="BB138" s="247"/>
      <c r="BC138" s="247"/>
      <c r="BD138" s="247"/>
      <c r="BE138" s="247"/>
      <c r="BF138" s="247"/>
      <c r="BG138" s="247"/>
      <c r="BH138" s="247"/>
      <c r="BI138" s="247"/>
      <c r="BJ138" s="247"/>
      <c r="BK138" s="247"/>
      <c r="BL138" s="247"/>
      <c r="BM138" s="247"/>
      <c r="BN138" s="247"/>
      <c r="BO138" s="247"/>
      <c r="BP138" s="247"/>
      <c r="BQ138" s="247"/>
      <c r="BR138" s="247"/>
      <c r="BS138" s="247"/>
      <c r="BT138" s="247"/>
      <c r="BU138" s="247"/>
      <c r="BV138" s="247"/>
      <c r="BW138" s="247"/>
      <c r="BX138" s="247"/>
      <c r="BY138" s="247"/>
      <c r="BZ138" s="247"/>
      <c r="CA138" s="247"/>
      <c r="CB138" s="247"/>
      <c r="CC138" s="247"/>
      <c r="CD138" s="247"/>
      <c r="CE138" s="247"/>
      <c r="CF138" s="247"/>
      <c r="CG138" s="247"/>
      <c r="CH138" s="247"/>
      <c r="CI138" s="247"/>
      <c r="CJ138" s="247"/>
      <c r="CK138" s="247"/>
      <c r="CL138" s="247"/>
      <c r="CM138" s="247"/>
      <c r="CN138" s="247"/>
      <c r="CO138" s="247"/>
      <c r="CP138" s="247"/>
      <c r="CQ138" s="247"/>
      <c r="CR138" s="247"/>
      <c r="CS138" s="247"/>
      <c r="CT138" s="247"/>
      <c r="CU138" s="247"/>
      <c r="CV138" s="247"/>
      <c r="CW138" s="247"/>
      <c r="CX138" s="247"/>
      <c r="CY138" s="247"/>
    </row>
    <row r="139" spans="1:103" x14ac:dyDescent="0.15">
      <c r="A139" s="247"/>
      <c r="B139" s="247"/>
      <c r="C139" s="247"/>
      <c r="D139" s="661"/>
      <c r="E139" s="247"/>
      <c r="F139" s="247"/>
      <c r="G139" s="247"/>
      <c r="H139" s="247"/>
      <c r="I139" s="247"/>
      <c r="J139" s="247"/>
      <c r="K139" s="247"/>
      <c r="L139" s="247"/>
      <c r="M139" s="247"/>
      <c r="N139" s="247"/>
      <c r="O139" s="247"/>
      <c r="P139" s="247"/>
      <c r="Q139" s="247"/>
      <c r="R139" s="247"/>
      <c r="S139" s="247"/>
      <c r="T139" s="247"/>
      <c r="U139" s="247"/>
      <c r="V139" s="247"/>
      <c r="W139" s="247"/>
      <c r="X139" s="247"/>
      <c r="Y139" s="247"/>
      <c r="Z139" s="247"/>
      <c r="AA139" s="247"/>
      <c r="AB139" s="247"/>
      <c r="AC139" s="247"/>
      <c r="AD139" s="247"/>
      <c r="AE139" s="247"/>
      <c r="AF139" s="247"/>
      <c r="AG139" s="247"/>
      <c r="AH139" s="247"/>
      <c r="AI139" s="247"/>
      <c r="AJ139" s="247"/>
      <c r="AK139" s="247"/>
      <c r="AL139" s="247"/>
      <c r="AM139" s="247"/>
      <c r="AN139" s="247"/>
      <c r="AO139" s="247"/>
      <c r="AP139" s="247"/>
      <c r="AQ139" s="247"/>
      <c r="AR139" s="247"/>
      <c r="AS139" s="247"/>
      <c r="AT139" s="247"/>
      <c r="AU139" s="247"/>
      <c r="AV139" s="247"/>
      <c r="AW139" s="247"/>
      <c r="AX139" s="247"/>
      <c r="AY139" s="247"/>
      <c r="AZ139" s="247"/>
      <c r="BA139" s="247"/>
      <c r="BB139" s="247"/>
      <c r="BC139" s="247"/>
      <c r="BD139" s="247"/>
      <c r="BE139" s="247"/>
      <c r="BF139" s="247"/>
      <c r="BG139" s="247"/>
      <c r="BH139" s="247"/>
      <c r="BI139" s="247"/>
      <c r="BJ139" s="247"/>
      <c r="BK139" s="247"/>
      <c r="BL139" s="247"/>
      <c r="BM139" s="247"/>
      <c r="BN139" s="247"/>
      <c r="BO139" s="247"/>
      <c r="BP139" s="247"/>
      <c r="BQ139" s="247"/>
      <c r="BR139" s="247"/>
      <c r="BS139" s="247"/>
      <c r="BT139" s="247"/>
      <c r="BU139" s="247"/>
      <c r="BV139" s="247"/>
      <c r="BW139" s="247"/>
      <c r="BX139" s="247"/>
      <c r="BY139" s="247"/>
      <c r="BZ139" s="247"/>
      <c r="CA139" s="247"/>
      <c r="CB139" s="247"/>
      <c r="CC139" s="247"/>
      <c r="CD139" s="247"/>
      <c r="CE139" s="247"/>
      <c r="CF139" s="247"/>
      <c r="CG139" s="247"/>
      <c r="CH139" s="247"/>
      <c r="CI139" s="247"/>
      <c r="CJ139" s="247"/>
      <c r="CK139" s="247"/>
      <c r="CL139" s="247"/>
      <c r="CM139" s="247"/>
      <c r="CN139" s="247"/>
      <c r="CO139" s="247"/>
      <c r="CP139" s="247"/>
      <c r="CQ139" s="247"/>
      <c r="CR139" s="247"/>
      <c r="CS139" s="247"/>
      <c r="CT139" s="247"/>
      <c r="CU139" s="247"/>
      <c r="CV139" s="247"/>
      <c r="CW139" s="247"/>
      <c r="CX139" s="247"/>
      <c r="CY139" s="247"/>
    </row>
    <row r="140" spans="1:103" x14ac:dyDescent="0.15">
      <c r="A140" s="247"/>
      <c r="B140" s="247"/>
      <c r="C140" s="247"/>
      <c r="D140" s="661"/>
      <c r="E140" s="247"/>
      <c r="F140" s="247"/>
      <c r="G140" s="247"/>
      <c r="H140" s="247"/>
      <c r="I140" s="247"/>
      <c r="J140" s="247"/>
      <c r="K140" s="247"/>
      <c r="L140" s="247"/>
      <c r="M140" s="247"/>
      <c r="N140" s="247"/>
      <c r="O140" s="247"/>
      <c r="P140" s="247"/>
      <c r="Q140" s="247"/>
      <c r="R140" s="247"/>
      <c r="S140" s="247"/>
      <c r="T140" s="247"/>
      <c r="U140" s="247"/>
      <c r="V140" s="247"/>
      <c r="W140" s="247"/>
      <c r="X140" s="247"/>
      <c r="Y140" s="247"/>
      <c r="Z140" s="247"/>
      <c r="AA140" s="247"/>
      <c r="AB140" s="247"/>
      <c r="AC140" s="247"/>
      <c r="AD140" s="247"/>
      <c r="AE140" s="247"/>
      <c r="AF140" s="247"/>
      <c r="AG140" s="247"/>
      <c r="AH140" s="247"/>
      <c r="AI140" s="247"/>
      <c r="AJ140" s="247"/>
      <c r="AK140" s="247"/>
      <c r="AL140" s="247"/>
      <c r="AM140" s="247"/>
      <c r="AN140" s="247"/>
      <c r="AO140" s="247"/>
      <c r="AP140" s="247"/>
      <c r="AQ140" s="247"/>
      <c r="AR140" s="247"/>
      <c r="AS140" s="247"/>
      <c r="AT140" s="247"/>
      <c r="AU140" s="247"/>
      <c r="AV140" s="247"/>
      <c r="AW140" s="247"/>
      <c r="AX140" s="247"/>
      <c r="AY140" s="247"/>
      <c r="AZ140" s="247"/>
      <c r="BA140" s="247"/>
      <c r="BB140" s="247"/>
      <c r="BC140" s="247"/>
      <c r="BD140" s="247"/>
      <c r="BE140" s="247"/>
      <c r="BF140" s="247"/>
      <c r="BG140" s="247"/>
      <c r="BH140" s="247"/>
      <c r="BI140" s="247"/>
      <c r="BJ140" s="247"/>
      <c r="BK140" s="247"/>
      <c r="BL140" s="247"/>
      <c r="BM140" s="247"/>
      <c r="BN140" s="247"/>
      <c r="BO140" s="247"/>
      <c r="BP140" s="247"/>
      <c r="BQ140" s="247"/>
      <c r="BR140" s="247"/>
      <c r="BS140" s="247"/>
      <c r="BT140" s="247"/>
      <c r="BU140" s="247"/>
      <c r="BV140" s="247"/>
      <c r="BW140" s="247"/>
      <c r="BX140" s="247"/>
      <c r="BY140" s="247"/>
      <c r="BZ140" s="247"/>
      <c r="CA140" s="247"/>
      <c r="CB140" s="247"/>
      <c r="CC140" s="247"/>
      <c r="CD140" s="247"/>
      <c r="CE140" s="247"/>
      <c r="CF140" s="247"/>
      <c r="CG140" s="247"/>
      <c r="CH140" s="247"/>
      <c r="CI140" s="247"/>
      <c r="CJ140" s="247"/>
      <c r="CK140" s="247"/>
      <c r="CL140" s="247"/>
      <c r="CM140" s="247"/>
      <c r="CN140" s="247"/>
      <c r="CO140" s="247"/>
      <c r="CP140" s="247"/>
      <c r="CQ140" s="247"/>
      <c r="CR140" s="247"/>
      <c r="CS140" s="247"/>
      <c r="CT140" s="247"/>
      <c r="CU140" s="247"/>
      <c r="CV140" s="247"/>
      <c r="CW140" s="247"/>
      <c r="CX140" s="247"/>
      <c r="CY140" s="247"/>
    </row>
    <row r="141" spans="1:103" x14ac:dyDescent="0.15">
      <c r="A141" s="247"/>
      <c r="B141" s="247"/>
      <c r="C141" s="247"/>
      <c r="D141" s="661"/>
      <c r="E141" s="247"/>
      <c r="F141" s="247"/>
      <c r="G141" s="247"/>
      <c r="H141" s="247"/>
      <c r="I141" s="247"/>
      <c r="J141" s="247"/>
      <c r="K141" s="247"/>
      <c r="L141" s="247"/>
      <c r="M141" s="247"/>
      <c r="N141" s="247"/>
      <c r="O141" s="247"/>
      <c r="P141" s="247"/>
      <c r="Q141" s="247"/>
      <c r="R141" s="247"/>
      <c r="S141" s="247"/>
      <c r="T141" s="247"/>
      <c r="U141" s="247"/>
      <c r="V141" s="247"/>
      <c r="W141" s="247"/>
      <c r="X141" s="247"/>
      <c r="Y141" s="247"/>
      <c r="Z141" s="247"/>
      <c r="AA141" s="247"/>
      <c r="AB141" s="247"/>
      <c r="AC141" s="247"/>
      <c r="AD141" s="247"/>
      <c r="AE141" s="247"/>
      <c r="AF141" s="247"/>
      <c r="AG141" s="247"/>
      <c r="AH141" s="247"/>
      <c r="AI141" s="247"/>
      <c r="AJ141" s="247"/>
      <c r="AK141" s="247"/>
      <c r="AL141" s="247"/>
      <c r="AM141" s="247"/>
      <c r="AN141" s="247"/>
      <c r="AO141" s="247"/>
      <c r="AP141" s="247"/>
      <c r="AQ141" s="247"/>
      <c r="AR141" s="247"/>
      <c r="AS141" s="247"/>
      <c r="AT141" s="247"/>
      <c r="AU141" s="247"/>
      <c r="AV141" s="247"/>
      <c r="AW141" s="247"/>
      <c r="AX141" s="247"/>
      <c r="AY141" s="247"/>
      <c r="AZ141" s="247"/>
      <c r="BA141" s="247"/>
      <c r="BB141" s="247"/>
      <c r="BC141" s="247"/>
      <c r="BD141" s="247"/>
      <c r="BE141" s="247"/>
      <c r="BF141" s="247"/>
      <c r="BG141" s="247"/>
      <c r="BH141" s="247"/>
      <c r="BI141" s="247"/>
      <c r="BJ141" s="247"/>
      <c r="BK141" s="247"/>
      <c r="BL141" s="247"/>
      <c r="BM141" s="247"/>
      <c r="BN141" s="247"/>
      <c r="BO141" s="247"/>
      <c r="BP141" s="247"/>
      <c r="BQ141" s="247"/>
      <c r="BR141" s="247"/>
      <c r="BS141" s="247"/>
      <c r="BT141" s="247"/>
      <c r="BU141" s="247"/>
      <c r="BV141" s="247"/>
      <c r="BW141" s="247"/>
      <c r="BX141" s="247"/>
      <c r="BY141" s="247"/>
      <c r="BZ141" s="247"/>
      <c r="CA141" s="247"/>
      <c r="CB141" s="247"/>
      <c r="CC141" s="247"/>
      <c r="CD141" s="247"/>
      <c r="CE141" s="247"/>
      <c r="CF141" s="247"/>
      <c r="CG141" s="247"/>
      <c r="CH141" s="247"/>
      <c r="CI141" s="247"/>
      <c r="CJ141" s="247"/>
      <c r="CK141" s="247"/>
      <c r="CL141" s="247"/>
      <c r="CM141" s="247"/>
      <c r="CN141" s="247"/>
      <c r="CO141" s="247"/>
      <c r="CP141" s="247"/>
      <c r="CQ141" s="247"/>
      <c r="CR141" s="247"/>
      <c r="CS141" s="247"/>
      <c r="CT141" s="247"/>
      <c r="CU141" s="247"/>
      <c r="CV141" s="247"/>
      <c r="CW141" s="247"/>
      <c r="CX141" s="247"/>
      <c r="CY141" s="247"/>
    </row>
    <row r="142" spans="1:103" x14ac:dyDescent="0.15">
      <c r="A142" s="247"/>
      <c r="B142" s="247"/>
      <c r="C142" s="247"/>
      <c r="D142" s="661"/>
      <c r="E142" s="247"/>
      <c r="F142" s="247"/>
      <c r="G142" s="247"/>
      <c r="H142" s="247"/>
      <c r="I142" s="247"/>
      <c r="J142" s="247"/>
      <c r="K142" s="247"/>
      <c r="L142" s="247"/>
      <c r="M142" s="247"/>
      <c r="N142" s="247"/>
      <c r="O142" s="247"/>
      <c r="P142" s="247"/>
      <c r="Q142" s="247"/>
      <c r="R142" s="247"/>
      <c r="S142" s="247"/>
      <c r="T142" s="247"/>
      <c r="U142" s="247"/>
      <c r="V142" s="247"/>
      <c r="W142" s="247"/>
      <c r="X142" s="247"/>
      <c r="Y142" s="247"/>
      <c r="Z142" s="247"/>
      <c r="AA142" s="247"/>
      <c r="AB142" s="247"/>
      <c r="AC142" s="247"/>
      <c r="AD142" s="247"/>
      <c r="AE142" s="247"/>
      <c r="AF142" s="247"/>
      <c r="AG142" s="247"/>
      <c r="AH142" s="247"/>
      <c r="AI142" s="247"/>
      <c r="AJ142" s="247"/>
      <c r="AK142" s="247"/>
      <c r="AL142" s="247"/>
      <c r="AM142" s="247"/>
      <c r="AN142" s="247"/>
      <c r="AO142" s="247"/>
      <c r="AP142" s="247"/>
      <c r="AQ142" s="247"/>
      <c r="AR142" s="247"/>
      <c r="AS142" s="247"/>
      <c r="AT142" s="247"/>
      <c r="AU142" s="247"/>
      <c r="AV142" s="247"/>
      <c r="AW142" s="247"/>
      <c r="AX142" s="247"/>
      <c r="AY142" s="247"/>
      <c r="AZ142" s="247"/>
      <c r="BA142" s="247"/>
      <c r="BB142" s="247"/>
      <c r="BC142" s="247"/>
      <c r="BD142" s="247"/>
      <c r="BE142" s="247"/>
      <c r="BF142" s="247"/>
      <c r="BG142" s="247"/>
      <c r="BH142" s="247"/>
      <c r="BI142" s="247"/>
      <c r="BJ142" s="247"/>
      <c r="BK142" s="247"/>
      <c r="BL142" s="247"/>
      <c r="BM142" s="247"/>
      <c r="BN142" s="247"/>
      <c r="BO142" s="247"/>
      <c r="BP142" s="247"/>
      <c r="BQ142" s="247"/>
      <c r="BR142" s="247"/>
      <c r="BS142" s="247"/>
      <c r="BT142" s="247"/>
      <c r="BU142" s="247"/>
      <c r="BV142" s="247"/>
      <c r="BW142" s="247"/>
      <c r="BX142" s="247"/>
      <c r="BY142" s="247"/>
      <c r="BZ142" s="247"/>
      <c r="CA142" s="247"/>
      <c r="CB142" s="247"/>
      <c r="CC142" s="247"/>
      <c r="CD142" s="247"/>
      <c r="CE142" s="247"/>
      <c r="CF142" s="247"/>
      <c r="CG142" s="247"/>
      <c r="CH142" s="247"/>
      <c r="CI142" s="247"/>
      <c r="CJ142" s="247"/>
      <c r="CK142" s="247"/>
      <c r="CL142" s="247"/>
      <c r="CM142" s="247"/>
      <c r="CN142" s="247"/>
      <c r="CO142" s="247"/>
      <c r="CP142" s="247"/>
      <c r="CQ142" s="247"/>
      <c r="CR142" s="247"/>
      <c r="CS142" s="247"/>
      <c r="CT142" s="247"/>
      <c r="CU142" s="247"/>
      <c r="CV142" s="247"/>
      <c r="CW142" s="247"/>
      <c r="CX142" s="247"/>
      <c r="CY142" s="247"/>
    </row>
    <row r="143" spans="1:103" x14ac:dyDescent="0.15">
      <c r="A143" s="247"/>
      <c r="B143" s="247"/>
      <c r="C143" s="247"/>
      <c r="D143" s="661"/>
      <c r="E143" s="247"/>
      <c r="F143" s="247"/>
      <c r="G143" s="247"/>
      <c r="H143" s="247"/>
      <c r="I143" s="247"/>
      <c r="J143" s="247"/>
      <c r="K143" s="247"/>
      <c r="L143" s="247"/>
      <c r="M143" s="247"/>
      <c r="N143" s="247"/>
      <c r="O143" s="247"/>
      <c r="P143" s="247"/>
      <c r="Q143" s="247"/>
      <c r="R143" s="247"/>
      <c r="S143" s="247"/>
      <c r="T143" s="247"/>
      <c r="U143" s="247"/>
      <c r="V143" s="247"/>
      <c r="W143" s="247"/>
      <c r="X143" s="247"/>
      <c r="Y143" s="247"/>
      <c r="Z143" s="247"/>
      <c r="AA143" s="247"/>
      <c r="AB143" s="247"/>
      <c r="AC143" s="247"/>
      <c r="AD143" s="247"/>
      <c r="AE143" s="247"/>
      <c r="AF143" s="247"/>
      <c r="AG143" s="247"/>
      <c r="AH143" s="247"/>
      <c r="AI143" s="247"/>
      <c r="AJ143" s="247"/>
      <c r="AK143" s="247"/>
      <c r="AL143" s="247"/>
      <c r="AM143" s="247"/>
      <c r="AN143" s="247"/>
      <c r="AO143" s="247"/>
      <c r="AP143" s="247"/>
      <c r="AQ143" s="247"/>
      <c r="AR143" s="247"/>
      <c r="AS143" s="247"/>
      <c r="AT143" s="247"/>
      <c r="AU143" s="247"/>
      <c r="AV143" s="247"/>
      <c r="AW143" s="247"/>
      <c r="AX143" s="247"/>
      <c r="AY143" s="247"/>
      <c r="AZ143" s="247"/>
      <c r="BA143" s="247"/>
      <c r="BB143" s="247"/>
      <c r="BC143" s="247"/>
      <c r="BD143" s="247"/>
      <c r="BE143" s="247"/>
      <c r="BF143" s="247"/>
      <c r="BG143" s="247"/>
      <c r="BH143" s="247"/>
      <c r="BI143" s="247"/>
      <c r="BJ143" s="247"/>
      <c r="BK143" s="247"/>
      <c r="BL143" s="247"/>
      <c r="BM143" s="247"/>
      <c r="BN143" s="247"/>
      <c r="BO143" s="247"/>
      <c r="BP143" s="247"/>
      <c r="BQ143" s="247"/>
      <c r="BR143" s="247"/>
      <c r="BS143" s="247"/>
      <c r="BT143" s="247"/>
      <c r="BU143" s="247"/>
      <c r="BV143" s="247"/>
      <c r="BW143" s="247"/>
      <c r="BX143" s="247"/>
      <c r="BY143" s="247"/>
      <c r="BZ143" s="247"/>
      <c r="CA143" s="247"/>
      <c r="CB143" s="247"/>
      <c r="CC143" s="247"/>
      <c r="CD143" s="247"/>
      <c r="CE143" s="247"/>
      <c r="CF143" s="247"/>
      <c r="CG143" s="247"/>
      <c r="CH143" s="247"/>
      <c r="CI143" s="247"/>
      <c r="CJ143" s="247"/>
      <c r="CK143" s="247"/>
      <c r="CL143" s="247"/>
      <c r="CM143" s="247"/>
      <c r="CN143" s="247"/>
      <c r="CO143" s="247"/>
      <c r="CP143" s="247"/>
      <c r="CQ143" s="247"/>
      <c r="CR143" s="247"/>
      <c r="CS143" s="247"/>
      <c r="CT143" s="247"/>
      <c r="CU143" s="247"/>
      <c r="CV143" s="247"/>
      <c r="CW143" s="247"/>
      <c r="CX143" s="247"/>
      <c r="CY143" s="247"/>
    </row>
    <row r="144" spans="1:103" x14ac:dyDescent="0.15">
      <c r="A144" s="247"/>
      <c r="B144" s="247"/>
      <c r="C144" s="247"/>
      <c r="D144" s="661"/>
      <c r="E144" s="247"/>
      <c r="F144" s="247"/>
      <c r="G144" s="247"/>
      <c r="H144" s="247"/>
      <c r="I144" s="247"/>
      <c r="J144" s="247"/>
      <c r="K144" s="247"/>
      <c r="L144" s="247"/>
      <c r="M144" s="247"/>
      <c r="N144" s="247"/>
      <c r="O144" s="247"/>
      <c r="P144" s="247"/>
      <c r="Q144" s="247"/>
      <c r="R144" s="247"/>
      <c r="S144" s="247"/>
      <c r="T144" s="247"/>
      <c r="U144" s="247"/>
      <c r="V144" s="247"/>
      <c r="W144" s="247"/>
      <c r="X144" s="247"/>
      <c r="Y144" s="247"/>
      <c r="Z144" s="247"/>
      <c r="AA144" s="247"/>
      <c r="AB144" s="247"/>
      <c r="AC144" s="247"/>
      <c r="AD144" s="247"/>
      <c r="AE144" s="247"/>
      <c r="AF144" s="247"/>
      <c r="AG144" s="247"/>
      <c r="AH144" s="247"/>
      <c r="AI144" s="247"/>
      <c r="AJ144" s="247"/>
      <c r="AK144" s="247"/>
      <c r="AL144" s="247"/>
      <c r="AM144" s="247"/>
      <c r="AN144" s="247"/>
      <c r="AO144" s="247"/>
      <c r="AP144" s="247"/>
      <c r="AQ144" s="247"/>
      <c r="AR144" s="247"/>
      <c r="AS144" s="247"/>
      <c r="AT144" s="247"/>
      <c r="AU144" s="247"/>
      <c r="AV144" s="247"/>
      <c r="AW144" s="247"/>
      <c r="AX144" s="247"/>
      <c r="AY144" s="247"/>
      <c r="AZ144" s="247"/>
      <c r="BA144" s="247"/>
      <c r="BB144" s="247"/>
      <c r="BC144" s="247"/>
      <c r="BD144" s="247"/>
      <c r="BE144" s="247"/>
      <c r="BF144" s="247"/>
      <c r="BG144" s="247"/>
      <c r="BH144" s="247"/>
      <c r="BI144" s="247"/>
      <c r="BJ144" s="247"/>
      <c r="BK144" s="247"/>
      <c r="BL144" s="247"/>
      <c r="BM144" s="247"/>
      <c r="BN144" s="247"/>
      <c r="BO144" s="247"/>
      <c r="BP144" s="247"/>
      <c r="BQ144" s="247"/>
      <c r="BR144" s="247"/>
      <c r="BS144" s="247"/>
      <c r="BT144" s="247"/>
      <c r="BU144" s="247"/>
      <c r="BV144" s="247"/>
      <c r="BW144" s="247"/>
      <c r="BX144" s="247"/>
      <c r="BY144" s="247"/>
      <c r="BZ144" s="247"/>
      <c r="CA144" s="247"/>
      <c r="CB144" s="247"/>
      <c r="CC144" s="247"/>
      <c r="CD144" s="247"/>
      <c r="CE144" s="247"/>
      <c r="CF144" s="247"/>
      <c r="CG144" s="247"/>
      <c r="CH144" s="247"/>
      <c r="CI144" s="247"/>
      <c r="CJ144" s="247"/>
      <c r="CK144" s="247"/>
      <c r="CL144" s="247"/>
      <c r="CM144" s="247"/>
      <c r="CN144" s="247"/>
      <c r="CO144" s="247"/>
      <c r="CP144" s="247"/>
      <c r="CQ144" s="247"/>
      <c r="CR144" s="247"/>
      <c r="CS144" s="247"/>
      <c r="CT144" s="247"/>
      <c r="CU144" s="247"/>
      <c r="CV144" s="247"/>
      <c r="CW144" s="247"/>
      <c r="CX144" s="247"/>
      <c r="CY144" s="247"/>
    </row>
    <row r="145" spans="1:103" x14ac:dyDescent="0.15">
      <c r="A145" s="247"/>
      <c r="B145" s="247"/>
      <c r="C145" s="247"/>
      <c r="D145" s="661"/>
      <c r="E145" s="247"/>
      <c r="F145" s="247"/>
      <c r="G145" s="247"/>
      <c r="H145" s="247"/>
      <c r="I145" s="247"/>
      <c r="J145" s="247"/>
      <c r="K145" s="247"/>
      <c r="L145" s="247"/>
      <c r="M145" s="247"/>
      <c r="N145" s="247"/>
      <c r="O145" s="247"/>
      <c r="P145" s="247"/>
      <c r="Q145" s="247"/>
      <c r="R145" s="247"/>
      <c r="S145" s="247"/>
      <c r="T145" s="247"/>
      <c r="U145" s="247"/>
      <c r="V145" s="247"/>
      <c r="W145" s="247"/>
      <c r="X145" s="247"/>
      <c r="Y145" s="247"/>
      <c r="Z145" s="247"/>
      <c r="AA145" s="247"/>
      <c r="AB145" s="247"/>
      <c r="AC145" s="247"/>
      <c r="AD145" s="247"/>
      <c r="AE145" s="247"/>
      <c r="AF145" s="247"/>
      <c r="AG145" s="247"/>
      <c r="AH145" s="247"/>
      <c r="AI145" s="247"/>
      <c r="AJ145" s="247"/>
      <c r="AK145" s="247"/>
      <c r="AL145" s="247"/>
      <c r="AM145" s="247"/>
      <c r="AN145" s="247"/>
      <c r="AO145" s="247"/>
      <c r="AP145" s="247"/>
      <c r="AQ145" s="247"/>
      <c r="AR145" s="247"/>
      <c r="AS145" s="247"/>
      <c r="AT145" s="247"/>
      <c r="AU145" s="247"/>
      <c r="AV145" s="247"/>
      <c r="AW145" s="247"/>
      <c r="AX145" s="247"/>
      <c r="AY145" s="247"/>
      <c r="AZ145" s="247"/>
      <c r="BA145" s="247"/>
      <c r="BB145" s="247"/>
      <c r="BC145" s="247"/>
      <c r="BD145" s="247"/>
      <c r="BE145" s="247"/>
      <c r="BF145" s="247"/>
      <c r="BG145" s="247"/>
      <c r="BH145" s="247"/>
      <c r="BI145" s="247"/>
      <c r="BJ145" s="247"/>
      <c r="BK145" s="247"/>
      <c r="BL145" s="247"/>
      <c r="BM145" s="247"/>
      <c r="BN145" s="247"/>
      <c r="BO145" s="247"/>
      <c r="BP145" s="247"/>
      <c r="BQ145" s="247"/>
      <c r="BR145" s="247"/>
      <c r="BS145" s="247"/>
      <c r="BT145" s="247"/>
      <c r="BU145" s="247"/>
      <c r="BV145" s="247"/>
      <c r="BW145" s="247"/>
      <c r="BX145" s="247"/>
      <c r="BY145" s="247"/>
      <c r="BZ145" s="247"/>
      <c r="CA145" s="247"/>
      <c r="CB145" s="247"/>
      <c r="CC145" s="247"/>
      <c r="CD145" s="247"/>
      <c r="CE145" s="247"/>
      <c r="CF145" s="247"/>
      <c r="CG145" s="247"/>
      <c r="CH145" s="247"/>
      <c r="CI145" s="247"/>
      <c r="CJ145" s="247"/>
      <c r="CK145" s="247"/>
      <c r="CL145" s="247"/>
      <c r="CM145" s="247"/>
      <c r="CN145" s="247"/>
      <c r="CO145" s="247"/>
      <c r="CP145" s="247"/>
      <c r="CQ145" s="247"/>
      <c r="CR145" s="247"/>
      <c r="CS145" s="247"/>
      <c r="CT145" s="247"/>
      <c r="CU145" s="247"/>
      <c r="CV145" s="247"/>
      <c r="CW145" s="247"/>
      <c r="CX145" s="247"/>
      <c r="CY145" s="247"/>
    </row>
    <row r="146" spans="1:103" x14ac:dyDescent="0.15">
      <c r="A146" s="247"/>
      <c r="B146" s="247"/>
      <c r="C146" s="247"/>
      <c r="D146" s="661"/>
      <c r="E146" s="247"/>
      <c r="F146" s="247"/>
      <c r="G146" s="247"/>
      <c r="H146" s="247"/>
      <c r="I146" s="247"/>
      <c r="J146" s="247"/>
      <c r="K146" s="247"/>
      <c r="L146" s="247"/>
      <c r="M146" s="247"/>
      <c r="N146" s="247"/>
      <c r="O146" s="247"/>
      <c r="P146" s="247"/>
      <c r="Q146" s="247"/>
      <c r="R146" s="247"/>
      <c r="S146" s="247"/>
      <c r="T146" s="247"/>
      <c r="U146" s="247"/>
      <c r="V146" s="247"/>
      <c r="W146" s="247"/>
      <c r="X146" s="247"/>
      <c r="Y146" s="247"/>
      <c r="Z146" s="247"/>
      <c r="AA146" s="247"/>
      <c r="AB146" s="247"/>
      <c r="AC146" s="247"/>
      <c r="AD146" s="247"/>
      <c r="AE146" s="247"/>
      <c r="AF146" s="247"/>
      <c r="AG146" s="247"/>
      <c r="AH146" s="247"/>
      <c r="AI146" s="247"/>
      <c r="AJ146" s="247"/>
      <c r="AK146" s="247"/>
      <c r="AL146" s="247"/>
      <c r="AM146" s="247"/>
      <c r="AN146" s="247"/>
      <c r="AO146" s="247"/>
      <c r="AP146" s="247"/>
      <c r="AQ146" s="247"/>
      <c r="AR146" s="247"/>
      <c r="AS146" s="247"/>
      <c r="AT146" s="247"/>
      <c r="AU146" s="247"/>
      <c r="AV146" s="247"/>
      <c r="AW146" s="247"/>
      <c r="AX146" s="247"/>
      <c r="AY146" s="247"/>
      <c r="AZ146" s="247"/>
      <c r="BA146" s="247"/>
      <c r="BB146" s="247"/>
      <c r="BC146" s="247"/>
      <c r="BD146" s="247"/>
      <c r="BE146" s="247"/>
      <c r="BF146" s="247"/>
      <c r="BG146" s="247"/>
      <c r="BH146" s="247"/>
      <c r="BI146" s="247"/>
      <c r="BJ146" s="247"/>
      <c r="BK146" s="247"/>
      <c r="BL146" s="247"/>
      <c r="BM146" s="247"/>
      <c r="BN146" s="247"/>
      <c r="BO146" s="247"/>
      <c r="BP146" s="247"/>
      <c r="BQ146" s="247"/>
      <c r="BR146" s="247"/>
      <c r="BS146" s="247"/>
      <c r="BT146" s="247"/>
      <c r="BU146" s="247"/>
      <c r="BV146" s="247"/>
      <c r="BW146" s="247"/>
      <c r="BX146" s="247"/>
      <c r="BY146" s="247"/>
      <c r="BZ146" s="247"/>
      <c r="CA146" s="247"/>
      <c r="CB146" s="247"/>
      <c r="CC146" s="247"/>
      <c r="CD146" s="247"/>
      <c r="CE146" s="247"/>
      <c r="CF146" s="247"/>
      <c r="CG146" s="247"/>
      <c r="CH146" s="247"/>
      <c r="CI146" s="247"/>
      <c r="CJ146" s="247"/>
      <c r="CK146" s="247"/>
      <c r="CL146" s="247"/>
      <c r="CM146" s="247"/>
      <c r="CN146" s="247"/>
      <c r="CO146" s="247"/>
      <c r="CP146" s="247"/>
      <c r="CQ146" s="247"/>
      <c r="CR146" s="247"/>
      <c r="CS146" s="247"/>
      <c r="CT146" s="247"/>
      <c r="CU146" s="247"/>
      <c r="CV146" s="247"/>
      <c r="CW146" s="247"/>
      <c r="CX146" s="247"/>
      <c r="CY146" s="247"/>
    </row>
    <row r="147" spans="1:103" x14ac:dyDescent="0.15">
      <c r="A147" s="247"/>
      <c r="B147" s="247"/>
      <c r="C147" s="247"/>
      <c r="D147" s="661"/>
      <c r="E147" s="247"/>
      <c r="F147" s="247"/>
      <c r="G147" s="247"/>
      <c r="H147" s="247"/>
      <c r="I147" s="247"/>
      <c r="J147" s="247"/>
      <c r="K147" s="247"/>
      <c r="L147" s="247"/>
      <c r="M147" s="247"/>
      <c r="N147" s="247"/>
      <c r="O147" s="247"/>
      <c r="P147" s="247"/>
      <c r="Q147" s="247"/>
      <c r="R147" s="247"/>
      <c r="S147" s="247"/>
      <c r="T147" s="247"/>
      <c r="U147" s="247"/>
      <c r="V147" s="247"/>
      <c r="W147" s="247"/>
      <c r="X147" s="247"/>
      <c r="Y147" s="247"/>
      <c r="Z147" s="247"/>
      <c r="AA147" s="247"/>
      <c r="AB147" s="247"/>
      <c r="AC147" s="247"/>
      <c r="AD147" s="247"/>
      <c r="AE147" s="247"/>
      <c r="AF147" s="247"/>
      <c r="AG147" s="247"/>
      <c r="AH147" s="247"/>
      <c r="AI147" s="247"/>
      <c r="AJ147" s="247"/>
      <c r="AK147" s="247"/>
      <c r="AL147" s="247"/>
      <c r="AM147" s="247"/>
      <c r="AN147" s="247"/>
      <c r="AO147" s="247"/>
      <c r="AP147" s="247"/>
      <c r="AQ147" s="247"/>
      <c r="AR147" s="247"/>
      <c r="AS147" s="247"/>
      <c r="AT147" s="247"/>
      <c r="AU147" s="247"/>
      <c r="AV147" s="247"/>
      <c r="AW147" s="247"/>
      <c r="AX147" s="247"/>
      <c r="AY147" s="247"/>
      <c r="AZ147" s="247"/>
      <c r="BA147" s="247"/>
      <c r="BB147" s="247"/>
      <c r="BC147" s="247"/>
      <c r="BD147" s="247"/>
      <c r="BE147" s="247"/>
      <c r="BF147" s="247"/>
      <c r="BG147" s="247"/>
      <c r="BH147" s="247"/>
      <c r="BI147" s="247"/>
      <c r="BJ147" s="247"/>
      <c r="BK147" s="247"/>
      <c r="BL147" s="247"/>
      <c r="BM147" s="247"/>
      <c r="BN147" s="247"/>
      <c r="BO147" s="247"/>
      <c r="BP147" s="247"/>
      <c r="BQ147" s="247"/>
      <c r="BR147" s="247"/>
      <c r="BS147" s="247"/>
      <c r="BT147" s="247"/>
      <c r="BU147" s="247"/>
      <c r="BV147" s="247"/>
      <c r="BW147" s="247"/>
      <c r="BX147" s="247"/>
      <c r="BY147" s="247"/>
      <c r="BZ147" s="247"/>
      <c r="CA147" s="247"/>
      <c r="CB147" s="247"/>
      <c r="CC147" s="247"/>
      <c r="CD147" s="247"/>
      <c r="CE147" s="247"/>
      <c r="CF147" s="247"/>
      <c r="CG147" s="247"/>
      <c r="CH147" s="247"/>
      <c r="CI147" s="247"/>
      <c r="CJ147" s="247"/>
      <c r="CK147" s="247"/>
      <c r="CL147" s="247"/>
      <c r="CM147" s="247"/>
      <c r="CN147" s="247"/>
      <c r="CO147" s="247"/>
      <c r="CP147" s="247"/>
      <c r="CQ147" s="247"/>
      <c r="CR147" s="247"/>
      <c r="CS147" s="247"/>
      <c r="CT147" s="247"/>
      <c r="CU147" s="247"/>
      <c r="CV147" s="247"/>
      <c r="CW147" s="247"/>
      <c r="CX147" s="247"/>
      <c r="CY147" s="247"/>
    </row>
    <row r="148" spans="1:103" x14ac:dyDescent="0.15">
      <c r="A148" s="247"/>
      <c r="B148" s="247"/>
      <c r="C148" s="247"/>
      <c r="D148" s="661"/>
      <c r="E148" s="247"/>
      <c r="F148" s="247"/>
      <c r="G148" s="247"/>
      <c r="H148" s="247"/>
      <c r="I148" s="247"/>
      <c r="J148" s="247"/>
      <c r="K148" s="247"/>
      <c r="L148" s="247"/>
      <c r="M148" s="247"/>
      <c r="N148" s="247"/>
      <c r="O148" s="247"/>
      <c r="P148" s="247"/>
      <c r="Q148" s="247"/>
      <c r="R148" s="247"/>
      <c r="S148" s="247"/>
      <c r="T148" s="247"/>
      <c r="U148" s="247"/>
      <c r="V148" s="247"/>
      <c r="W148" s="247"/>
      <c r="X148" s="247"/>
      <c r="Y148" s="247"/>
      <c r="Z148" s="247"/>
      <c r="AA148" s="247"/>
      <c r="AB148" s="247"/>
      <c r="AC148" s="247"/>
      <c r="AD148" s="247"/>
      <c r="AE148" s="247"/>
      <c r="AF148" s="247"/>
      <c r="AG148" s="247"/>
      <c r="AH148" s="247"/>
      <c r="AI148" s="247"/>
      <c r="AJ148" s="247"/>
      <c r="AK148" s="247"/>
      <c r="AL148" s="247"/>
      <c r="AM148" s="247"/>
      <c r="AN148" s="247"/>
      <c r="AO148" s="247"/>
      <c r="AP148" s="247"/>
      <c r="AQ148" s="247"/>
      <c r="AR148" s="247"/>
      <c r="AS148" s="247"/>
      <c r="AT148" s="247"/>
      <c r="AU148" s="247"/>
      <c r="AV148" s="247"/>
      <c r="AW148" s="247"/>
      <c r="AX148" s="247"/>
      <c r="AY148" s="247"/>
      <c r="AZ148" s="247"/>
      <c r="BA148" s="247"/>
      <c r="BB148" s="247"/>
      <c r="BC148" s="247"/>
      <c r="BD148" s="247"/>
      <c r="BE148" s="247"/>
      <c r="BF148" s="247"/>
      <c r="BG148" s="247"/>
      <c r="BH148" s="247"/>
      <c r="BI148" s="247"/>
      <c r="BJ148" s="247"/>
      <c r="BK148" s="247"/>
      <c r="BL148" s="247"/>
      <c r="BM148" s="247"/>
      <c r="BN148" s="247"/>
      <c r="BO148" s="247"/>
      <c r="BP148" s="247"/>
      <c r="BQ148" s="247"/>
      <c r="BR148" s="247"/>
      <c r="BS148" s="247"/>
      <c r="BT148" s="247"/>
      <c r="BU148" s="247"/>
      <c r="BV148" s="247"/>
      <c r="BW148" s="247"/>
      <c r="BX148" s="247"/>
      <c r="BY148" s="247"/>
      <c r="BZ148" s="247"/>
      <c r="CA148" s="247"/>
      <c r="CB148" s="247"/>
      <c r="CC148" s="247"/>
      <c r="CD148" s="247"/>
      <c r="CE148" s="247"/>
      <c r="CF148" s="247"/>
      <c r="CG148" s="247"/>
      <c r="CH148" s="247"/>
      <c r="CI148" s="247"/>
      <c r="CJ148" s="247"/>
      <c r="CK148" s="247"/>
      <c r="CL148" s="247"/>
      <c r="CM148" s="247"/>
      <c r="CN148" s="247"/>
      <c r="CO148" s="247"/>
      <c r="CP148" s="247"/>
      <c r="CQ148" s="247"/>
      <c r="CR148" s="247"/>
      <c r="CS148" s="247"/>
      <c r="CT148" s="247"/>
      <c r="CU148" s="247"/>
      <c r="CV148" s="247"/>
      <c r="CW148" s="247"/>
      <c r="CX148" s="247"/>
      <c r="CY148" s="247"/>
    </row>
    <row r="149" spans="1:103" x14ac:dyDescent="0.15">
      <c r="A149" s="247"/>
      <c r="B149" s="247"/>
      <c r="C149" s="247"/>
      <c r="D149" s="661"/>
      <c r="E149" s="247"/>
      <c r="F149" s="247"/>
      <c r="G149" s="247"/>
      <c r="H149" s="247"/>
      <c r="I149" s="247"/>
      <c r="J149" s="247"/>
      <c r="K149" s="247"/>
      <c r="L149" s="247"/>
      <c r="M149" s="247"/>
      <c r="N149" s="247"/>
      <c r="O149" s="247"/>
      <c r="P149" s="247"/>
      <c r="Q149" s="247"/>
      <c r="R149" s="247"/>
      <c r="S149" s="247"/>
      <c r="T149" s="247"/>
      <c r="U149" s="247"/>
      <c r="V149" s="247"/>
      <c r="W149" s="247"/>
      <c r="X149" s="247"/>
      <c r="Y149" s="247"/>
      <c r="Z149" s="247"/>
      <c r="AA149" s="247"/>
      <c r="AB149" s="247"/>
      <c r="AC149" s="247"/>
      <c r="AD149" s="247"/>
      <c r="AE149" s="247"/>
      <c r="AF149" s="247"/>
      <c r="AG149" s="247"/>
      <c r="AH149" s="247"/>
      <c r="AI149" s="247"/>
      <c r="AJ149" s="247"/>
      <c r="AK149" s="247"/>
      <c r="AL149" s="247"/>
      <c r="AM149" s="247"/>
      <c r="AN149" s="247"/>
      <c r="AO149" s="247"/>
      <c r="AP149" s="247"/>
      <c r="AQ149" s="247"/>
      <c r="AR149" s="247"/>
      <c r="AS149" s="247"/>
      <c r="AT149" s="247"/>
      <c r="AU149" s="247"/>
      <c r="AV149" s="247"/>
      <c r="AW149" s="247"/>
      <c r="AX149" s="247"/>
      <c r="AY149" s="247"/>
      <c r="AZ149" s="247"/>
      <c r="BA149" s="247"/>
      <c r="BB149" s="247"/>
      <c r="BC149" s="247"/>
      <c r="BD149" s="247"/>
      <c r="BE149" s="247"/>
      <c r="BF149" s="247"/>
      <c r="BG149" s="247"/>
      <c r="BH149" s="247"/>
      <c r="BI149" s="247"/>
      <c r="BJ149" s="247"/>
      <c r="BK149" s="247"/>
      <c r="BL149" s="247"/>
      <c r="BM149" s="247"/>
      <c r="BN149" s="247"/>
      <c r="BO149" s="247"/>
      <c r="BP149" s="247"/>
      <c r="BQ149" s="247"/>
      <c r="BR149" s="247"/>
      <c r="BS149" s="247"/>
      <c r="BT149" s="247"/>
      <c r="BU149" s="247"/>
      <c r="BV149" s="247"/>
      <c r="BW149" s="247"/>
      <c r="BX149" s="247"/>
      <c r="BY149" s="247"/>
      <c r="BZ149" s="247"/>
      <c r="CA149" s="247"/>
      <c r="CB149" s="247"/>
      <c r="CC149" s="247"/>
      <c r="CD149" s="247"/>
      <c r="CE149" s="247"/>
      <c r="CF149" s="247"/>
      <c r="CG149" s="247"/>
      <c r="CH149" s="247"/>
      <c r="CI149" s="247"/>
      <c r="CJ149" s="247"/>
      <c r="CK149" s="247"/>
      <c r="CL149" s="247"/>
      <c r="CM149" s="247"/>
      <c r="CN149" s="247"/>
      <c r="CO149" s="247"/>
      <c r="CP149" s="247"/>
      <c r="CQ149" s="247"/>
      <c r="CR149" s="247"/>
      <c r="CS149" s="247"/>
      <c r="CT149" s="247"/>
      <c r="CU149" s="247"/>
      <c r="CV149" s="247"/>
      <c r="CW149" s="247"/>
      <c r="CX149" s="247"/>
      <c r="CY149" s="247"/>
    </row>
    <row r="150" spans="1:103" x14ac:dyDescent="0.15">
      <c r="A150" s="247"/>
      <c r="B150" s="247"/>
      <c r="C150" s="247"/>
      <c r="D150" s="661"/>
      <c r="E150" s="247"/>
      <c r="F150" s="247"/>
      <c r="G150" s="247"/>
      <c r="H150" s="247"/>
      <c r="I150" s="247"/>
      <c r="J150" s="247"/>
      <c r="K150" s="247"/>
      <c r="L150" s="247"/>
      <c r="M150" s="247"/>
      <c r="N150" s="247"/>
      <c r="O150" s="247"/>
      <c r="P150" s="247"/>
      <c r="Q150" s="247"/>
      <c r="R150" s="247"/>
      <c r="S150" s="247"/>
      <c r="T150" s="247"/>
      <c r="U150" s="247"/>
      <c r="V150" s="247"/>
      <c r="W150" s="247"/>
      <c r="X150" s="247"/>
      <c r="Y150" s="247"/>
      <c r="Z150" s="247"/>
      <c r="AA150" s="247"/>
      <c r="AB150" s="247"/>
      <c r="AC150" s="247"/>
      <c r="AD150" s="247"/>
      <c r="AE150" s="247"/>
      <c r="AF150" s="247"/>
      <c r="AG150" s="247"/>
      <c r="AH150" s="247"/>
      <c r="AI150" s="247"/>
      <c r="AJ150" s="247"/>
      <c r="AK150" s="247"/>
      <c r="AL150" s="247"/>
      <c r="AM150" s="247"/>
      <c r="AN150" s="247"/>
      <c r="AO150" s="247"/>
      <c r="AP150" s="247"/>
      <c r="AQ150" s="247"/>
      <c r="AR150" s="247"/>
      <c r="AS150" s="247"/>
      <c r="AT150" s="247"/>
      <c r="AU150" s="247"/>
      <c r="AV150" s="247"/>
      <c r="AW150" s="247"/>
      <c r="AX150" s="247"/>
      <c r="AY150" s="247"/>
      <c r="AZ150" s="247"/>
      <c r="BA150" s="247"/>
      <c r="BB150" s="247"/>
      <c r="BC150" s="247"/>
      <c r="BD150" s="247"/>
      <c r="BE150" s="247"/>
      <c r="BF150" s="247"/>
      <c r="BG150" s="247"/>
      <c r="BH150" s="247"/>
      <c r="BI150" s="247"/>
      <c r="BJ150" s="247"/>
      <c r="BK150" s="247"/>
      <c r="BL150" s="247"/>
      <c r="BM150" s="247"/>
      <c r="BN150" s="247"/>
      <c r="BO150" s="247"/>
      <c r="BP150" s="247"/>
      <c r="BQ150" s="247"/>
      <c r="BR150" s="247"/>
      <c r="BS150" s="247"/>
      <c r="BT150" s="247"/>
      <c r="BU150" s="247"/>
      <c r="BV150" s="247"/>
      <c r="BW150" s="247"/>
      <c r="BX150" s="247"/>
      <c r="BY150" s="247"/>
      <c r="BZ150" s="247"/>
      <c r="CA150" s="247"/>
      <c r="CB150" s="247"/>
      <c r="CC150" s="247"/>
      <c r="CD150" s="247"/>
      <c r="CE150" s="247"/>
      <c r="CF150" s="247"/>
      <c r="CG150" s="247"/>
      <c r="CH150" s="247"/>
      <c r="CI150" s="247"/>
      <c r="CJ150" s="247"/>
      <c r="CK150" s="247"/>
      <c r="CL150" s="247"/>
      <c r="CM150" s="247"/>
      <c r="CN150" s="247"/>
      <c r="CO150" s="247"/>
      <c r="CP150" s="247"/>
      <c r="CQ150" s="247"/>
      <c r="CR150" s="247"/>
      <c r="CS150" s="247"/>
      <c r="CT150" s="247"/>
      <c r="CU150" s="247"/>
      <c r="CV150" s="247"/>
      <c r="CW150" s="247"/>
      <c r="CX150" s="247"/>
      <c r="CY150" s="247"/>
    </row>
    <row r="151" spans="1:103" x14ac:dyDescent="0.15">
      <c r="A151" s="247"/>
      <c r="B151" s="247"/>
      <c r="C151" s="247"/>
      <c r="D151" s="661"/>
      <c r="E151" s="247"/>
      <c r="F151" s="247"/>
      <c r="G151" s="247"/>
      <c r="H151" s="247"/>
      <c r="I151" s="247"/>
      <c r="J151" s="247"/>
      <c r="K151" s="247"/>
      <c r="L151" s="247"/>
      <c r="M151" s="247"/>
      <c r="N151" s="247"/>
      <c r="O151" s="247"/>
      <c r="P151" s="247"/>
      <c r="Q151" s="247"/>
      <c r="R151" s="247"/>
      <c r="S151" s="247"/>
      <c r="T151" s="247"/>
      <c r="U151" s="247"/>
      <c r="V151" s="247"/>
      <c r="W151" s="247"/>
      <c r="X151" s="247"/>
      <c r="Y151" s="247"/>
      <c r="Z151" s="247"/>
      <c r="AA151" s="247"/>
      <c r="AB151" s="247"/>
      <c r="AC151" s="247"/>
      <c r="AD151" s="247"/>
      <c r="AE151" s="247"/>
      <c r="AF151" s="247"/>
      <c r="AG151" s="247"/>
      <c r="AH151" s="247"/>
      <c r="AI151" s="247"/>
      <c r="AJ151" s="247"/>
      <c r="AK151" s="247"/>
      <c r="AL151" s="247"/>
      <c r="AM151" s="247"/>
      <c r="AN151" s="247"/>
      <c r="AO151" s="247"/>
      <c r="AP151" s="247"/>
      <c r="AQ151" s="247"/>
      <c r="AR151" s="247"/>
      <c r="AS151" s="247"/>
      <c r="AT151" s="247"/>
      <c r="AU151" s="247"/>
      <c r="AV151" s="247"/>
      <c r="AW151" s="247"/>
      <c r="AX151" s="247"/>
      <c r="AY151" s="247"/>
      <c r="AZ151" s="247"/>
      <c r="BA151" s="247"/>
      <c r="BB151" s="247"/>
      <c r="BC151" s="247"/>
      <c r="BD151" s="247"/>
      <c r="BE151" s="247"/>
      <c r="BF151" s="247"/>
      <c r="BG151" s="247"/>
      <c r="BH151" s="247"/>
      <c r="BI151" s="247"/>
      <c r="BJ151" s="247"/>
      <c r="BK151" s="247"/>
      <c r="BL151" s="247"/>
      <c r="BM151" s="247"/>
      <c r="BN151" s="247"/>
      <c r="BO151" s="247"/>
      <c r="BP151" s="247"/>
      <c r="BQ151" s="247"/>
      <c r="BR151" s="247"/>
      <c r="BS151" s="247"/>
      <c r="BT151" s="247"/>
      <c r="BU151" s="247"/>
      <c r="BV151" s="247"/>
      <c r="BW151" s="247"/>
      <c r="BX151" s="247"/>
      <c r="BY151" s="247"/>
      <c r="BZ151" s="247"/>
      <c r="CA151" s="247"/>
      <c r="CB151" s="247"/>
      <c r="CC151" s="247"/>
      <c r="CD151" s="247"/>
      <c r="CE151" s="247"/>
      <c r="CF151" s="247"/>
      <c r="CG151" s="247"/>
      <c r="CH151" s="247"/>
      <c r="CI151" s="247"/>
      <c r="CJ151" s="247"/>
      <c r="CK151" s="247"/>
      <c r="CL151" s="247"/>
      <c r="CM151" s="247"/>
      <c r="CN151" s="247"/>
      <c r="CO151" s="247"/>
      <c r="CP151" s="247"/>
      <c r="CQ151" s="247"/>
      <c r="CR151" s="247"/>
      <c r="CS151" s="247"/>
      <c r="CT151" s="247"/>
      <c r="CU151" s="247"/>
      <c r="CV151" s="247"/>
      <c r="CW151" s="247"/>
      <c r="CX151" s="247"/>
      <c r="CY151" s="247"/>
    </row>
    <row r="152" spans="1:103" x14ac:dyDescent="0.15">
      <c r="A152" s="247"/>
      <c r="B152" s="247"/>
      <c r="C152" s="247"/>
      <c r="D152" s="661"/>
      <c r="E152" s="247"/>
      <c r="F152" s="247"/>
      <c r="G152" s="247"/>
      <c r="H152" s="247"/>
      <c r="I152" s="247"/>
      <c r="J152" s="247"/>
      <c r="K152" s="247"/>
      <c r="L152" s="247"/>
      <c r="M152" s="247"/>
      <c r="N152" s="247"/>
      <c r="O152" s="247"/>
      <c r="P152" s="247"/>
      <c r="Q152" s="247"/>
      <c r="R152" s="247"/>
      <c r="S152" s="247"/>
      <c r="T152" s="247"/>
      <c r="U152" s="247"/>
      <c r="V152" s="247"/>
      <c r="W152" s="247"/>
      <c r="X152" s="247"/>
      <c r="Y152" s="247"/>
      <c r="Z152" s="247"/>
      <c r="AA152" s="247"/>
      <c r="AB152" s="247"/>
      <c r="AC152" s="247"/>
      <c r="AD152" s="247"/>
      <c r="AE152" s="247"/>
      <c r="AF152" s="247"/>
      <c r="AG152" s="247"/>
      <c r="AH152" s="247"/>
      <c r="AI152" s="247"/>
      <c r="AJ152" s="247"/>
      <c r="AK152" s="247"/>
      <c r="AL152" s="247"/>
      <c r="AM152" s="247"/>
      <c r="AN152" s="247"/>
      <c r="AO152" s="247"/>
      <c r="AP152" s="247"/>
      <c r="AQ152" s="247"/>
      <c r="AR152" s="247"/>
      <c r="AS152" s="247"/>
      <c r="AT152" s="247"/>
      <c r="AU152" s="247"/>
      <c r="AV152" s="247"/>
      <c r="AW152" s="247"/>
      <c r="AX152" s="247"/>
      <c r="AY152" s="247"/>
      <c r="AZ152" s="247"/>
      <c r="BA152" s="247"/>
      <c r="BB152" s="247"/>
      <c r="BC152" s="247"/>
      <c r="BD152" s="247"/>
      <c r="BE152" s="247"/>
      <c r="BF152" s="247"/>
      <c r="BG152" s="247"/>
      <c r="BH152" s="247"/>
      <c r="BI152" s="247"/>
      <c r="BJ152" s="247"/>
      <c r="BK152" s="247"/>
      <c r="BL152" s="247"/>
      <c r="BM152" s="247"/>
      <c r="BN152" s="247"/>
      <c r="BO152" s="247"/>
      <c r="BP152" s="247"/>
      <c r="BQ152" s="247"/>
      <c r="BR152" s="247"/>
      <c r="BS152" s="247"/>
      <c r="BT152" s="247"/>
      <c r="BU152" s="247"/>
      <c r="BV152" s="247"/>
      <c r="BW152" s="247"/>
      <c r="BX152" s="247"/>
      <c r="BY152" s="247"/>
      <c r="BZ152" s="247"/>
      <c r="CA152" s="247"/>
      <c r="CB152" s="247"/>
      <c r="CC152" s="247"/>
      <c r="CD152" s="247"/>
      <c r="CE152" s="247"/>
      <c r="CF152" s="247"/>
      <c r="CG152" s="247"/>
      <c r="CH152" s="247"/>
      <c r="CI152" s="247"/>
      <c r="CJ152" s="247"/>
      <c r="CK152" s="247"/>
      <c r="CL152" s="247"/>
      <c r="CM152" s="247"/>
      <c r="CN152" s="247"/>
      <c r="CO152" s="247"/>
      <c r="CP152" s="247"/>
      <c r="CQ152" s="247"/>
      <c r="CR152" s="247"/>
      <c r="CS152" s="247"/>
      <c r="CT152" s="247"/>
      <c r="CU152" s="247"/>
      <c r="CV152" s="247"/>
      <c r="CW152" s="247"/>
      <c r="CX152" s="247"/>
      <c r="CY152" s="247"/>
    </row>
    <row r="153" spans="1:103" x14ac:dyDescent="0.15">
      <c r="A153" s="247"/>
      <c r="B153" s="247"/>
      <c r="C153" s="247"/>
      <c r="D153" s="661"/>
      <c r="E153" s="247"/>
      <c r="F153" s="247"/>
      <c r="G153" s="247"/>
      <c r="H153" s="247"/>
      <c r="I153" s="247"/>
      <c r="J153" s="247"/>
      <c r="K153" s="247"/>
      <c r="L153" s="247"/>
      <c r="M153" s="247"/>
      <c r="N153" s="247"/>
      <c r="O153" s="247"/>
      <c r="P153" s="247"/>
      <c r="Q153" s="247"/>
      <c r="R153" s="247"/>
      <c r="S153" s="247"/>
      <c r="T153" s="247"/>
      <c r="U153" s="247"/>
      <c r="V153" s="247"/>
      <c r="W153" s="247"/>
      <c r="X153" s="247"/>
      <c r="Y153" s="247"/>
      <c r="Z153" s="247"/>
      <c r="AA153" s="247"/>
      <c r="AB153" s="247"/>
      <c r="AC153" s="247"/>
      <c r="AD153" s="247"/>
      <c r="AE153" s="247"/>
      <c r="AF153" s="247"/>
      <c r="AG153" s="247"/>
      <c r="AH153" s="247"/>
      <c r="AI153" s="247"/>
      <c r="AJ153" s="247"/>
      <c r="AK153" s="247"/>
      <c r="AL153" s="247"/>
      <c r="AM153" s="247"/>
      <c r="AN153" s="247"/>
      <c r="AO153" s="247"/>
      <c r="AP153" s="247"/>
      <c r="AQ153" s="247"/>
      <c r="AR153" s="247"/>
      <c r="AS153" s="247"/>
      <c r="AT153" s="247"/>
      <c r="AU153" s="247"/>
      <c r="AV153" s="247"/>
      <c r="AW153" s="247"/>
      <c r="AX153" s="247"/>
      <c r="AY153" s="247"/>
      <c r="AZ153" s="247"/>
      <c r="BA153" s="247"/>
      <c r="BB153" s="247"/>
      <c r="BC153" s="247"/>
      <c r="BD153" s="247"/>
      <c r="BE153" s="247"/>
      <c r="BF153" s="247"/>
      <c r="BG153" s="247"/>
      <c r="BH153" s="247"/>
      <c r="BI153" s="247"/>
      <c r="BJ153" s="247"/>
      <c r="BK153" s="247"/>
      <c r="BL153" s="247"/>
      <c r="BM153" s="247"/>
      <c r="BN153" s="247"/>
      <c r="BO153" s="247"/>
      <c r="BP153" s="247"/>
      <c r="BQ153" s="247"/>
      <c r="BR153" s="247"/>
      <c r="BS153" s="247"/>
      <c r="BT153" s="247"/>
      <c r="BU153" s="247"/>
      <c r="BV153" s="247"/>
      <c r="BW153" s="247"/>
      <c r="BX153" s="247"/>
      <c r="BY153" s="247"/>
      <c r="BZ153" s="247"/>
      <c r="CA153" s="247"/>
      <c r="CB153" s="247"/>
      <c r="CC153" s="247"/>
      <c r="CD153" s="247"/>
      <c r="CE153" s="247"/>
      <c r="CF153" s="247"/>
      <c r="CG153" s="247"/>
      <c r="CH153" s="247"/>
      <c r="CI153" s="247"/>
      <c r="CJ153" s="247"/>
      <c r="CK153" s="247"/>
      <c r="CL153" s="247"/>
      <c r="CM153" s="247"/>
      <c r="CN153" s="247"/>
      <c r="CO153" s="247"/>
      <c r="CP153" s="247"/>
      <c r="CQ153" s="247"/>
      <c r="CR153" s="247"/>
      <c r="CS153" s="247"/>
      <c r="CT153" s="247"/>
      <c r="CU153" s="247"/>
      <c r="CV153" s="247"/>
      <c r="CW153" s="247"/>
      <c r="CX153" s="247"/>
      <c r="CY153" s="247"/>
    </row>
    <row r="154" spans="1:103" x14ac:dyDescent="0.15">
      <c r="A154" s="247"/>
      <c r="B154" s="247"/>
      <c r="C154" s="247"/>
      <c r="D154" s="661"/>
      <c r="E154" s="247"/>
      <c r="F154" s="247"/>
      <c r="G154" s="247"/>
      <c r="H154" s="247"/>
      <c r="I154" s="247"/>
      <c r="J154" s="247"/>
      <c r="K154" s="247"/>
      <c r="L154" s="247"/>
      <c r="M154" s="247"/>
      <c r="N154" s="247"/>
      <c r="O154" s="247"/>
      <c r="P154" s="247"/>
      <c r="Q154" s="247"/>
      <c r="R154" s="247"/>
      <c r="S154" s="247"/>
      <c r="T154" s="247"/>
      <c r="U154" s="247"/>
      <c r="V154" s="247"/>
      <c r="W154" s="247"/>
      <c r="X154" s="247"/>
      <c r="Y154" s="247"/>
      <c r="Z154" s="247"/>
      <c r="AA154" s="247"/>
      <c r="AB154" s="247"/>
      <c r="AC154" s="247"/>
      <c r="AD154" s="247"/>
      <c r="AE154" s="247"/>
      <c r="AF154" s="247"/>
      <c r="AG154" s="247"/>
      <c r="AH154" s="247"/>
      <c r="AI154" s="247"/>
      <c r="AJ154" s="247"/>
      <c r="AK154" s="247"/>
      <c r="AL154" s="247"/>
      <c r="AM154" s="247"/>
      <c r="AN154" s="247"/>
      <c r="AO154" s="247"/>
      <c r="AP154" s="247"/>
      <c r="AQ154" s="247"/>
      <c r="AR154" s="247"/>
      <c r="AS154" s="247"/>
      <c r="AT154" s="247"/>
      <c r="AU154" s="247"/>
      <c r="AV154" s="247"/>
      <c r="AW154" s="247"/>
      <c r="AX154" s="247"/>
      <c r="AY154" s="247"/>
      <c r="AZ154" s="247"/>
      <c r="BA154" s="247"/>
      <c r="BB154" s="247"/>
      <c r="BC154" s="247"/>
      <c r="BD154" s="247"/>
      <c r="BE154" s="247"/>
      <c r="BF154" s="247"/>
      <c r="BG154" s="247"/>
      <c r="BH154" s="247"/>
      <c r="BI154" s="247"/>
      <c r="BJ154" s="247"/>
      <c r="BK154" s="247"/>
      <c r="BL154" s="247"/>
      <c r="BM154" s="247"/>
      <c r="BN154" s="247"/>
      <c r="BO154" s="247"/>
      <c r="BP154" s="247"/>
      <c r="BQ154" s="247"/>
      <c r="BR154" s="247"/>
      <c r="BS154" s="247"/>
      <c r="BT154" s="247"/>
      <c r="BU154" s="247"/>
      <c r="BV154" s="247"/>
      <c r="BW154" s="247"/>
      <c r="BX154" s="247"/>
      <c r="BY154" s="247"/>
      <c r="BZ154" s="247"/>
      <c r="CA154" s="247"/>
      <c r="CB154" s="247"/>
      <c r="CC154" s="247"/>
      <c r="CD154" s="247"/>
      <c r="CE154" s="247"/>
      <c r="CF154" s="247"/>
      <c r="CG154" s="247"/>
      <c r="CH154" s="247"/>
      <c r="CI154" s="247"/>
      <c r="CJ154" s="247"/>
      <c r="CK154" s="247"/>
      <c r="CL154" s="247"/>
      <c r="CM154" s="247"/>
      <c r="CN154" s="247"/>
      <c r="CO154" s="247"/>
      <c r="CP154" s="247"/>
      <c r="CQ154" s="247"/>
      <c r="CR154" s="247"/>
      <c r="CS154" s="247"/>
      <c r="CT154" s="247"/>
      <c r="CU154" s="247"/>
      <c r="CV154" s="247"/>
      <c r="CW154" s="247"/>
      <c r="CX154" s="247"/>
      <c r="CY154" s="247"/>
    </row>
    <row r="155" spans="1:103" x14ac:dyDescent="0.15">
      <c r="A155" s="247"/>
      <c r="B155" s="247"/>
      <c r="C155" s="247"/>
      <c r="D155" s="661"/>
      <c r="E155" s="247"/>
      <c r="F155" s="247"/>
      <c r="G155" s="247"/>
      <c r="H155" s="247"/>
      <c r="I155" s="247"/>
      <c r="J155" s="247"/>
      <c r="K155" s="247"/>
      <c r="L155" s="247"/>
      <c r="M155" s="247"/>
      <c r="N155" s="247"/>
      <c r="O155" s="247"/>
      <c r="P155" s="247"/>
      <c r="Q155" s="247"/>
      <c r="R155" s="247"/>
      <c r="S155" s="247"/>
      <c r="T155" s="247"/>
      <c r="U155" s="247"/>
      <c r="V155" s="247"/>
      <c r="W155" s="247"/>
      <c r="X155" s="247"/>
      <c r="Y155" s="247"/>
      <c r="Z155" s="247"/>
      <c r="AA155" s="247"/>
      <c r="AB155" s="247"/>
      <c r="AC155" s="247"/>
      <c r="AD155" s="247"/>
      <c r="AE155" s="247"/>
      <c r="AF155" s="247"/>
      <c r="AG155" s="247"/>
      <c r="AH155" s="247"/>
      <c r="AI155" s="247"/>
      <c r="AJ155" s="247"/>
      <c r="AK155" s="247"/>
      <c r="AL155" s="247"/>
      <c r="AM155" s="247"/>
      <c r="AN155" s="247"/>
      <c r="AO155" s="247"/>
      <c r="AP155" s="247"/>
      <c r="AQ155" s="247"/>
      <c r="AR155" s="247"/>
      <c r="AS155" s="247"/>
      <c r="AT155" s="247"/>
      <c r="AU155" s="247"/>
      <c r="AV155" s="247"/>
      <c r="AW155" s="247"/>
      <c r="AX155" s="247"/>
      <c r="AY155" s="247"/>
      <c r="AZ155" s="247"/>
      <c r="BA155" s="247"/>
      <c r="BB155" s="247"/>
      <c r="BC155" s="247"/>
      <c r="BD155" s="247"/>
      <c r="BE155" s="247"/>
      <c r="BF155" s="247"/>
      <c r="BG155" s="247"/>
      <c r="BH155" s="247"/>
      <c r="BI155" s="247"/>
      <c r="BJ155" s="247"/>
      <c r="BK155" s="247"/>
      <c r="BL155" s="247"/>
      <c r="BM155" s="247"/>
      <c r="BN155" s="247"/>
      <c r="BO155" s="247"/>
      <c r="BP155" s="247"/>
      <c r="BQ155" s="247"/>
      <c r="BR155" s="247"/>
      <c r="BS155" s="247"/>
      <c r="BT155" s="247"/>
      <c r="BU155" s="247"/>
      <c r="BV155" s="247"/>
      <c r="BW155" s="247"/>
      <c r="BX155" s="247"/>
      <c r="BY155" s="247"/>
      <c r="BZ155" s="247"/>
      <c r="CA155" s="247"/>
      <c r="CB155" s="247"/>
      <c r="CC155" s="247"/>
      <c r="CD155" s="247"/>
      <c r="CE155" s="247"/>
      <c r="CF155" s="247"/>
      <c r="CG155" s="247"/>
      <c r="CH155" s="247"/>
      <c r="CI155" s="247"/>
      <c r="CJ155" s="247"/>
      <c r="CK155" s="247"/>
      <c r="CL155" s="247"/>
      <c r="CM155" s="247"/>
      <c r="CN155" s="247"/>
      <c r="CO155" s="247"/>
      <c r="CP155" s="247"/>
      <c r="CQ155" s="247"/>
      <c r="CR155" s="247"/>
      <c r="CS155" s="247"/>
      <c r="CT155" s="247"/>
      <c r="CU155" s="247"/>
      <c r="CV155" s="247"/>
      <c r="CW155" s="247"/>
      <c r="CX155" s="247"/>
      <c r="CY155" s="247"/>
    </row>
    <row r="156" spans="1:103" x14ac:dyDescent="0.15">
      <c r="A156" s="247"/>
      <c r="B156" s="247"/>
      <c r="C156" s="247"/>
      <c r="D156" s="661"/>
      <c r="E156" s="247"/>
      <c r="F156" s="247"/>
      <c r="G156" s="247"/>
      <c r="H156" s="247"/>
      <c r="I156" s="247"/>
      <c r="J156" s="247"/>
      <c r="K156" s="247"/>
      <c r="L156" s="247"/>
      <c r="M156" s="247"/>
      <c r="N156" s="247"/>
      <c r="O156" s="247"/>
      <c r="P156" s="247"/>
      <c r="Q156" s="247"/>
      <c r="R156" s="247"/>
      <c r="S156" s="247"/>
      <c r="T156" s="247"/>
      <c r="U156" s="247"/>
      <c r="V156" s="247"/>
      <c r="W156" s="247"/>
      <c r="X156" s="247"/>
      <c r="Y156" s="247"/>
      <c r="Z156" s="247"/>
      <c r="AA156" s="247"/>
      <c r="AB156" s="247"/>
      <c r="AC156" s="247"/>
      <c r="AD156" s="247"/>
      <c r="AE156" s="247"/>
      <c r="AF156" s="247"/>
      <c r="AG156" s="247"/>
      <c r="AH156" s="247"/>
      <c r="AI156" s="247"/>
      <c r="AJ156" s="247"/>
      <c r="AK156" s="247"/>
      <c r="AL156" s="247"/>
      <c r="AM156" s="247"/>
      <c r="AN156" s="247"/>
      <c r="AO156" s="247"/>
      <c r="AP156" s="247"/>
      <c r="AQ156" s="247"/>
      <c r="AR156" s="247"/>
      <c r="AS156" s="247"/>
      <c r="AT156" s="247"/>
      <c r="AU156" s="247"/>
      <c r="AV156" s="247"/>
      <c r="AW156" s="247"/>
      <c r="AX156" s="247"/>
      <c r="AY156" s="247"/>
      <c r="AZ156" s="247"/>
      <c r="BA156" s="247"/>
      <c r="BB156" s="247"/>
      <c r="BC156" s="247"/>
      <c r="BD156" s="247"/>
      <c r="BE156" s="247"/>
      <c r="BF156" s="247"/>
      <c r="BG156" s="247"/>
      <c r="BH156" s="247"/>
      <c r="BI156" s="247"/>
      <c r="BJ156" s="247"/>
      <c r="BK156" s="247"/>
      <c r="BL156" s="247"/>
      <c r="BM156" s="247"/>
      <c r="BN156" s="247"/>
      <c r="BO156" s="247"/>
      <c r="BP156" s="247"/>
      <c r="BQ156" s="247"/>
      <c r="BR156" s="247"/>
      <c r="BS156" s="247"/>
      <c r="BT156" s="247"/>
      <c r="BU156" s="247"/>
      <c r="BV156" s="247"/>
      <c r="BW156" s="247"/>
      <c r="BX156" s="247"/>
      <c r="BY156" s="247"/>
      <c r="BZ156" s="247"/>
      <c r="CA156" s="247"/>
      <c r="CB156" s="247"/>
      <c r="CC156" s="247"/>
      <c r="CD156" s="247"/>
      <c r="CE156" s="247"/>
      <c r="CF156" s="247"/>
      <c r="CG156" s="247"/>
      <c r="CH156" s="247"/>
      <c r="CI156" s="247"/>
      <c r="CJ156" s="247"/>
      <c r="CK156" s="247"/>
      <c r="CL156" s="247"/>
      <c r="CM156" s="247"/>
      <c r="CN156" s="247"/>
      <c r="CO156" s="247"/>
      <c r="CP156" s="247"/>
      <c r="CQ156" s="247"/>
      <c r="CR156" s="247"/>
      <c r="CS156" s="247"/>
      <c r="CT156" s="247"/>
      <c r="CU156" s="247"/>
      <c r="CV156" s="247"/>
      <c r="CW156" s="247"/>
      <c r="CX156" s="247"/>
      <c r="CY156" s="247"/>
    </row>
    <row r="157" spans="1:103" x14ac:dyDescent="0.15">
      <c r="A157" s="247"/>
      <c r="B157" s="247"/>
      <c r="C157" s="247"/>
      <c r="D157" s="661"/>
      <c r="E157" s="247"/>
      <c r="F157" s="247"/>
      <c r="G157" s="247"/>
      <c r="H157" s="247"/>
      <c r="I157" s="247"/>
      <c r="J157" s="247"/>
      <c r="K157" s="247"/>
      <c r="L157" s="247"/>
      <c r="M157" s="247"/>
      <c r="N157" s="247"/>
      <c r="O157" s="247"/>
      <c r="P157" s="247"/>
      <c r="Q157" s="247"/>
      <c r="R157" s="247"/>
      <c r="S157" s="247"/>
      <c r="T157" s="247"/>
      <c r="U157" s="247"/>
      <c r="V157" s="247"/>
      <c r="W157" s="247"/>
      <c r="X157" s="247"/>
      <c r="Y157" s="247"/>
      <c r="Z157" s="247"/>
      <c r="AA157" s="247"/>
      <c r="AB157" s="247"/>
      <c r="AC157" s="247"/>
      <c r="AD157" s="247"/>
      <c r="AE157" s="247"/>
      <c r="AF157" s="247"/>
      <c r="AG157" s="247"/>
      <c r="AH157" s="247"/>
      <c r="AI157" s="247"/>
      <c r="AJ157" s="247"/>
      <c r="AK157" s="247"/>
      <c r="AL157" s="247"/>
      <c r="AM157" s="247"/>
      <c r="AN157" s="247"/>
      <c r="AO157" s="247"/>
      <c r="AP157" s="247"/>
      <c r="AQ157" s="247"/>
      <c r="AR157" s="247"/>
      <c r="AS157" s="247"/>
      <c r="AT157" s="247"/>
      <c r="AU157" s="247"/>
      <c r="AV157" s="247"/>
      <c r="AW157" s="247"/>
      <c r="AX157" s="247"/>
      <c r="AY157" s="247"/>
      <c r="AZ157" s="247"/>
      <c r="BA157" s="247"/>
      <c r="BB157" s="247"/>
      <c r="BC157" s="247"/>
      <c r="BD157" s="247"/>
      <c r="BE157" s="247"/>
      <c r="BF157" s="247"/>
      <c r="BG157" s="247"/>
      <c r="BH157" s="247"/>
      <c r="BI157" s="247"/>
      <c r="BJ157" s="247"/>
      <c r="BK157" s="247"/>
      <c r="BL157" s="247"/>
      <c r="BM157" s="247"/>
      <c r="BN157" s="247"/>
      <c r="BO157" s="247"/>
      <c r="BP157" s="247"/>
      <c r="BQ157" s="247"/>
      <c r="BR157" s="247"/>
      <c r="BS157" s="247"/>
      <c r="BT157" s="247"/>
      <c r="BU157" s="247"/>
      <c r="BV157" s="247"/>
      <c r="BW157" s="247"/>
      <c r="BX157" s="247"/>
      <c r="BY157" s="247"/>
      <c r="BZ157" s="247"/>
      <c r="CA157" s="247"/>
      <c r="CB157" s="247"/>
      <c r="CC157" s="247"/>
      <c r="CD157" s="247"/>
      <c r="CE157" s="247"/>
      <c r="CF157" s="247"/>
      <c r="CG157" s="247"/>
      <c r="CH157" s="247"/>
      <c r="CI157" s="247"/>
      <c r="CJ157" s="247"/>
      <c r="CK157" s="247"/>
      <c r="CL157" s="247"/>
      <c r="CM157" s="247"/>
      <c r="CN157" s="247"/>
      <c r="CO157" s="247"/>
      <c r="CP157" s="247"/>
      <c r="CQ157" s="247"/>
      <c r="CR157" s="247"/>
      <c r="CS157" s="247"/>
      <c r="CT157" s="247"/>
      <c r="CU157" s="247"/>
      <c r="CV157" s="247"/>
      <c r="CW157" s="247"/>
      <c r="CX157" s="247"/>
      <c r="CY157" s="247"/>
    </row>
  </sheetData>
  <dataValidations count="5">
    <dataValidation type="list" allowBlank="1" showInputMessage="1" showErrorMessage="1" sqref="D24" xr:uid="{704EDCDC-CE09-40FE-988F-611BF006DA86}">
      <formula1>INDIRECT($D$23)</formula1>
    </dataValidation>
    <dataValidation type="list" allowBlank="1" showInputMessage="1" showErrorMessage="1" sqref="D17" xr:uid="{4B8C5BB7-4BC8-4263-A0DF-3563BB14B61B}">
      <formula1>INDIRECT($D$16)</formula1>
    </dataValidation>
    <dataValidation type="list" allowBlank="1" showInputMessage="1" showErrorMessage="1" sqref="D10" xr:uid="{B9B544C7-ED16-4E03-812E-DF5F2E68C294}">
      <formula1>INDIRECT($D$9)</formula1>
    </dataValidation>
    <dataValidation type="list" allowBlank="1" showInputMessage="1" showErrorMessage="1" sqref="D3" xr:uid="{5CB62440-559A-4E2A-A8FA-52A0873432F6}">
      <formula1>INDIRECT($D$2)</formula1>
    </dataValidation>
    <dataValidation type="list" allowBlank="1" showInputMessage="1" showErrorMessage="1" sqref="D2 D23 D9 D16" xr:uid="{E43890D9-3CED-4773-B9F8-A4A7D7186443}">
      <formula1>States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62B59265-1B9F-4B69-A181-D3737EA17D32}">
          <x14:formula1>
            <xm:f>OFFSET(' Trees'!$B$32,MATCH(D3,' Trees'!$B$33:$B$77,0),5,COUNTIF(' Trees'!$B$33:$B$77,D3),6)</xm:f>
          </x14:formula1>
          <xm:sqref>D18 D4 D11 D25</xm:sqref>
        </x14:dataValidation>
        <x14:dataValidation type="list" allowBlank="1" showInputMessage="1" showErrorMessage="1" xr:uid="{06395CA2-5C22-4716-AFB3-ECB26EE9F0A6}">
          <x14:formula1>
            <xm:f>OFFSET(' Trees'!$B$32,MATCH(D3,' Trees'!$B$33:$B$77,0),2,COUNTIF(' Trees'!$B$33:$B$77,D3),2)</xm:f>
          </x14:formula1>
          <xm:sqref>D5 D12 D19 D26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B1:Y41"/>
  <sheetViews>
    <sheetView workbookViewId="0"/>
  </sheetViews>
  <sheetFormatPr baseColWidth="10" defaultColWidth="9" defaultRowHeight="16" x14ac:dyDescent="0.2"/>
  <cols>
    <col min="1" max="1" width="3.33203125" style="1" customWidth="1"/>
    <col min="2" max="2" width="34.6640625" style="1" customWidth="1"/>
    <col min="3" max="3" width="12" style="1" customWidth="1"/>
    <col min="4" max="4" width="16.6640625" style="1" customWidth="1"/>
    <col min="5" max="5" width="17" style="1" customWidth="1"/>
    <col min="6" max="6" width="15" style="1" customWidth="1"/>
    <col min="7" max="7" width="15.33203125" style="1" customWidth="1"/>
    <col min="8" max="8" width="15.6640625" style="1" customWidth="1"/>
    <col min="9" max="10" width="15.33203125" style="1" customWidth="1"/>
    <col min="11" max="11" width="29.33203125" style="1" customWidth="1"/>
    <col min="12" max="12" width="13.1640625" style="1" bestFit="1" customWidth="1"/>
    <col min="13" max="13" width="15.33203125" style="1" customWidth="1"/>
    <col min="14" max="14" width="14" style="1" customWidth="1"/>
    <col min="15" max="15" width="14.33203125" style="1" customWidth="1"/>
    <col min="16" max="16" width="15" style="1" customWidth="1"/>
    <col min="17" max="17" width="16" style="1" customWidth="1"/>
    <col min="18" max="18" width="19.33203125" style="1" customWidth="1"/>
    <col min="19" max="19" width="20.33203125" style="67" customWidth="1"/>
    <col min="20" max="20" width="26.83203125" style="1" customWidth="1"/>
    <col min="21" max="23" width="19.33203125" style="1" customWidth="1"/>
    <col min="24" max="24" width="17.83203125" style="1" bestFit="1" customWidth="1"/>
    <col min="25" max="25" width="10.83203125" style="1" bestFit="1" customWidth="1"/>
    <col min="26" max="26" width="7.33203125" style="1" bestFit="1" customWidth="1"/>
    <col min="27" max="27" width="9.33203125" style="1" bestFit="1" customWidth="1"/>
    <col min="28" max="28" width="7" style="1" customWidth="1"/>
    <col min="29" max="29" width="16.6640625" style="1" customWidth="1"/>
    <col min="30" max="30" width="9" style="1" bestFit="1" customWidth="1"/>
    <col min="31" max="31" width="5.6640625" style="1" customWidth="1"/>
    <col min="32" max="32" width="5" style="1" bestFit="1" customWidth="1"/>
    <col min="33" max="33" width="7.33203125" style="1" bestFit="1" customWidth="1"/>
    <col min="34" max="34" width="9.33203125" style="1" bestFit="1" customWidth="1"/>
    <col min="35" max="35" width="6.33203125" style="1" customWidth="1"/>
    <col min="36" max="36" width="17" style="1" customWidth="1"/>
    <col min="37" max="37" width="7.6640625" style="1" bestFit="1" customWidth="1"/>
    <col min="38" max="38" width="6" style="1" customWidth="1"/>
    <col min="39" max="39" width="5" style="1" bestFit="1" customWidth="1"/>
    <col min="40" max="40" width="7.33203125" style="1" bestFit="1" customWidth="1"/>
    <col min="41" max="41" width="9.33203125" style="1" bestFit="1" customWidth="1"/>
    <col min="42" max="42" width="5.33203125" style="1" bestFit="1" customWidth="1"/>
    <col min="43" max="43" width="17.6640625" style="1" customWidth="1"/>
    <col min="44" max="44" width="8.33203125" style="1" bestFit="1" customWidth="1"/>
    <col min="45" max="45" width="6" style="1" customWidth="1"/>
    <col min="46" max="46" width="5" style="1" bestFit="1" customWidth="1"/>
    <col min="47" max="47" width="7.33203125" style="1" bestFit="1" customWidth="1"/>
    <col min="48" max="48" width="9.33203125" style="1" customWidth="1"/>
    <col min="49" max="49" width="5.33203125" style="1" bestFit="1" customWidth="1"/>
    <col min="50" max="16384" width="9" style="1"/>
  </cols>
  <sheetData>
    <row r="1" spans="2:25" ht="30" customHeight="1" x14ac:dyDescent="0.2">
      <c r="B1" s="3" t="s">
        <v>172</v>
      </c>
      <c r="C1" s="3"/>
      <c r="D1" s="3"/>
      <c r="E1" s="3"/>
      <c r="F1" s="3"/>
      <c r="G1" s="2"/>
    </row>
    <row r="2" spans="2:25" ht="12.75" customHeight="1" x14ac:dyDescent="0.2">
      <c r="B2" s="3"/>
      <c r="C2" s="3"/>
      <c r="D2" s="3"/>
      <c r="E2" s="3"/>
      <c r="F2" s="3"/>
      <c r="G2" s="2"/>
    </row>
    <row r="3" spans="2:25" ht="30" customHeight="1" x14ac:dyDescent="0.2">
      <c r="B3" s="72" t="s">
        <v>173</v>
      </c>
      <c r="C3" s="72" t="s">
        <v>63</v>
      </c>
      <c r="D3" s="73" t="str">
        <f>'Data input'!D10</f>
        <v>Milking Cows</v>
      </c>
      <c r="E3" s="73" t="str">
        <f>'Data input'!E10</f>
        <v xml:space="preserve">Heifers &gt;1 </v>
      </c>
      <c r="F3" s="73" t="str">
        <f>'Data input'!F10</f>
        <v xml:space="preserve">Heifers &lt;1 </v>
      </c>
      <c r="G3" s="73" t="str">
        <f>'Data input'!G10</f>
        <v>Dairy Bulls&gt;1</v>
      </c>
      <c r="H3" s="73" t="str">
        <f>'Data input'!H10</f>
        <v>Dairy Bulls&lt;1</v>
      </c>
      <c r="I3" s="73" t="str">
        <f>'Data input'!I10</f>
        <v>Units</v>
      </c>
      <c r="K3" s="72" t="s">
        <v>174</v>
      </c>
      <c r="L3" s="72" t="s">
        <v>63</v>
      </c>
      <c r="M3" s="73" t="str">
        <f>'Data input'!D10</f>
        <v>Milking Cows</v>
      </c>
      <c r="N3" s="73" t="str">
        <f>'Data input'!E10</f>
        <v xml:space="preserve">Heifers &gt;1 </v>
      </c>
      <c r="O3" s="73" t="str">
        <f>'Data input'!F10</f>
        <v xml:space="preserve">Heifers &lt;1 </v>
      </c>
      <c r="P3" s="73" t="str">
        <f>'Data input'!G10</f>
        <v>Dairy Bulls&gt;1</v>
      </c>
      <c r="Q3" s="73" t="str">
        <f>'Data input'!H10</f>
        <v>Dairy Bulls&lt;1</v>
      </c>
      <c r="R3" s="73" t="str">
        <f>'Data input'!I10</f>
        <v>Units</v>
      </c>
      <c r="S3" s="147" t="s">
        <v>175</v>
      </c>
      <c r="T3" s="151" t="s">
        <v>176</v>
      </c>
      <c r="U3" s="151" t="s">
        <v>177</v>
      </c>
      <c r="V3" s="702" t="s">
        <v>178</v>
      </c>
      <c r="W3" s="151" t="s">
        <v>177</v>
      </c>
      <c r="X3" s="702" t="s">
        <v>179</v>
      </c>
      <c r="Y3" s="151" t="s">
        <v>177</v>
      </c>
    </row>
    <row r="4" spans="2:25" x14ac:dyDescent="0.2">
      <c r="B4" s="50"/>
      <c r="C4" s="50"/>
      <c r="D4" s="49"/>
      <c r="E4" s="49"/>
      <c r="F4" s="49"/>
      <c r="G4" s="49"/>
      <c r="H4" s="49"/>
      <c r="I4" s="50"/>
      <c r="K4" s="42"/>
      <c r="L4" s="42"/>
      <c r="M4" s="42"/>
      <c r="N4" s="42"/>
      <c r="O4" s="42"/>
      <c r="P4" s="42"/>
      <c r="Q4" s="42"/>
      <c r="R4" s="42"/>
      <c r="S4" s="148"/>
      <c r="T4" s="151"/>
      <c r="U4" s="151"/>
      <c r="V4" s="151"/>
      <c r="W4" s="151"/>
      <c r="X4" s="151"/>
      <c r="Y4" s="151"/>
    </row>
    <row r="5" spans="2:25" x14ac:dyDescent="0.2">
      <c r="B5" s="54" t="s">
        <v>180</v>
      </c>
      <c r="C5" s="56" t="s">
        <v>65</v>
      </c>
      <c r="D5" s="44">
        <f>'Data input'!D12</f>
        <v>300</v>
      </c>
      <c r="E5" s="44">
        <f>'Data input'!E12</f>
        <v>50</v>
      </c>
      <c r="F5" s="44">
        <f>'Data input'!F12</f>
        <v>50</v>
      </c>
      <c r="G5" s="44">
        <f>'Data input'!G12</f>
        <v>50</v>
      </c>
      <c r="H5" s="44">
        <f>'Data input'!H12</f>
        <v>50</v>
      </c>
      <c r="I5" s="52" t="s">
        <v>66</v>
      </c>
      <c r="K5" s="6" t="s">
        <v>181</v>
      </c>
      <c r="L5" s="42"/>
      <c r="M5" s="6" t="s">
        <v>182</v>
      </c>
      <c r="N5" s="6"/>
      <c r="O5" s="6"/>
      <c r="P5" s="6"/>
      <c r="Q5" s="42"/>
      <c r="R5" s="42"/>
      <c r="S5" s="149" t="s">
        <v>183</v>
      </c>
      <c r="T5" s="149" t="s">
        <v>184</v>
      </c>
      <c r="U5" s="149" t="s">
        <v>185</v>
      </c>
      <c r="V5" s="149" t="s">
        <v>184</v>
      </c>
      <c r="W5" s="149" t="s">
        <v>185</v>
      </c>
      <c r="X5" s="149" t="s">
        <v>186</v>
      </c>
      <c r="Y5" s="149" t="s">
        <v>185</v>
      </c>
    </row>
    <row r="6" spans="2:25" x14ac:dyDescent="0.2">
      <c r="B6" s="54"/>
      <c r="C6" s="56" t="s">
        <v>67</v>
      </c>
      <c r="D6" s="44">
        <f>'Data input'!D13</f>
        <v>300</v>
      </c>
      <c r="E6" s="44">
        <f>'Data input'!E13</f>
        <v>50</v>
      </c>
      <c r="F6" s="44">
        <f>'Data input'!F13</f>
        <v>50</v>
      </c>
      <c r="G6" s="44">
        <f>'Data input'!G13</f>
        <v>50</v>
      </c>
      <c r="H6" s="44">
        <f>'Data input'!H13</f>
        <v>50</v>
      </c>
      <c r="I6" s="52" t="s">
        <v>66</v>
      </c>
      <c r="K6" s="42"/>
      <c r="L6" s="42" t="s">
        <v>65</v>
      </c>
      <c r="M6" s="43">
        <f>((1.185+(0.00454*D15)-(0.0000026*((D15)^2))+((0.315*D10)))^2)*D$32+M13</f>
        <v>22.362443769005509</v>
      </c>
      <c r="N6" s="43">
        <f t="shared" ref="N6:P6" si="0">((1.185+(0.00454*E15)-(0.0000026*((E15)^2))+((0.315*E10)))^2)*E$32+N13</f>
        <v>4.743684</v>
      </c>
      <c r="O6" s="43">
        <f t="shared" si="0"/>
        <v>3.7171839999999996</v>
      </c>
      <c r="P6" s="43">
        <f t="shared" si="0"/>
        <v>8.8387289999999989</v>
      </c>
      <c r="Q6" s="43">
        <f>(1.185+(0.00454*H15)-(0.0000026*(H15)^2)+((0.315*H10)))^2*H32+Q13</f>
        <v>2.0649690000000001</v>
      </c>
      <c r="R6" s="50" t="s">
        <v>187</v>
      </c>
      <c r="S6" s="148"/>
      <c r="T6" s="149"/>
      <c r="U6" s="149"/>
      <c r="V6" s="149"/>
      <c r="W6" s="149"/>
      <c r="X6" s="149"/>
      <c r="Y6" s="149"/>
    </row>
    <row r="7" spans="2:25" x14ac:dyDescent="0.2">
      <c r="B7" s="54"/>
      <c r="C7" s="56" t="s">
        <v>68</v>
      </c>
      <c r="D7" s="44">
        <f>'Data input'!D14</f>
        <v>300</v>
      </c>
      <c r="E7" s="44">
        <f>'Data input'!E14</f>
        <v>50</v>
      </c>
      <c r="F7" s="44">
        <f>'Data input'!F14</f>
        <v>50</v>
      </c>
      <c r="G7" s="44">
        <f>'Data input'!G14</f>
        <v>50</v>
      </c>
      <c r="H7" s="44">
        <f>'Data input'!H14</f>
        <v>50</v>
      </c>
      <c r="I7" s="52" t="s">
        <v>66</v>
      </c>
      <c r="K7" s="42"/>
      <c r="L7" s="42" t="s">
        <v>67</v>
      </c>
      <c r="M7" s="43">
        <f t="shared" ref="M7:M9" si="1">((1.185+(0.00454*D16)-(0.0000026*((D16)^2))+((0.315*D11)))^2)*D$32+M14</f>
        <v>22.902290324136246</v>
      </c>
      <c r="N7" s="43">
        <f t="shared" ref="N7:N9" si="2">((1.185+(0.00454*E16)-(0.0000026*((E16)^2))+((0.315*E11)))^2)*E$32+N14</f>
        <v>4.743684</v>
      </c>
      <c r="O7" s="43">
        <f t="shared" ref="O7:O9" si="3">((1.185+(0.00454*F16)-(0.0000026*((F16)^2))+((0.315*F11)))^2)*F$32+O14</f>
        <v>3.7171839999999996</v>
      </c>
      <c r="P7" s="43">
        <f t="shared" ref="P7:P9" si="4">((1.185+(0.00454*G16)-(0.0000026*((G16)^2))+((0.315*G11)))^2)*G$32+P14</f>
        <v>8.8387289999999989</v>
      </c>
      <c r="Q7" s="43">
        <f>(1.185+(0.00454*H16)-(0.0000026*(H16)^2)+((0.315*H11)))^2*H32+Q14</f>
        <v>2.0649690000000001</v>
      </c>
      <c r="R7" s="50" t="s">
        <v>187</v>
      </c>
      <c r="S7" s="148"/>
      <c r="T7" s="149"/>
      <c r="U7" s="149"/>
      <c r="V7" s="149"/>
      <c r="W7" s="149"/>
      <c r="X7" s="149"/>
      <c r="Y7" s="149"/>
    </row>
    <row r="8" spans="2:25" ht="17.25" customHeight="1" x14ac:dyDescent="0.2">
      <c r="B8" s="54"/>
      <c r="C8" s="56" t="s">
        <v>69</v>
      </c>
      <c r="D8" s="44">
        <f>'Data input'!D15</f>
        <v>300</v>
      </c>
      <c r="E8" s="44">
        <f>'Data input'!E15</f>
        <v>50</v>
      </c>
      <c r="F8" s="44">
        <f>'Data input'!F15</f>
        <v>50</v>
      </c>
      <c r="G8" s="44">
        <f>'Data input'!G15</f>
        <v>50</v>
      </c>
      <c r="H8" s="44">
        <f>'Data input'!H15</f>
        <v>50</v>
      </c>
      <c r="I8" s="52" t="s">
        <v>66</v>
      </c>
      <c r="K8" s="42"/>
      <c r="L8" s="42" t="s">
        <v>68</v>
      </c>
      <c r="M8" s="43">
        <f t="shared" si="1"/>
        <v>19.762823611716389</v>
      </c>
      <c r="N8" s="43">
        <f t="shared" si="2"/>
        <v>4.743684</v>
      </c>
      <c r="O8" s="43">
        <f t="shared" si="3"/>
        <v>3.7171839999999996</v>
      </c>
      <c r="P8" s="43">
        <f t="shared" si="4"/>
        <v>8.8387289999999989</v>
      </c>
      <c r="Q8" s="43">
        <f>(1.185+(0.00454*H17)-(0.0000026*(H17)^2)+((0.315*H12)))^2*H32+Q15</f>
        <v>2.0649690000000001</v>
      </c>
      <c r="R8" s="50" t="s">
        <v>187</v>
      </c>
      <c r="S8" s="148"/>
      <c r="T8" s="149"/>
      <c r="U8" s="149"/>
      <c r="V8" s="149"/>
      <c r="W8" s="149"/>
      <c r="X8" s="149"/>
      <c r="Y8" s="149"/>
    </row>
    <row r="9" spans="2:25" ht="18" customHeight="1" x14ac:dyDescent="0.2">
      <c r="B9" s="54"/>
      <c r="C9" s="57"/>
      <c r="D9" s="44"/>
      <c r="E9" s="44"/>
      <c r="F9" s="44"/>
      <c r="G9" s="44"/>
      <c r="H9" s="44"/>
      <c r="I9" s="52"/>
      <c r="K9" s="42"/>
      <c r="L9" s="42" t="s">
        <v>69</v>
      </c>
      <c r="M9" s="43">
        <f t="shared" si="1"/>
        <v>10.867578725049299</v>
      </c>
      <c r="N9" s="43">
        <f t="shared" si="2"/>
        <v>4.743684</v>
      </c>
      <c r="O9" s="43">
        <f t="shared" si="3"/>
        <v>3.7171839999999996</v>
      </c>
      <c r="P9" s="43">
        <f t="shared" si="4"/>
        <v>8.8387289999999989</v>
      </c>
      <c r="Q9" s="43">
        <f>(1.185+(0.00454*H18)-(0.0000026*(H18)^2)+((0.315*H13)))^2*H32+Q16</f>
        <v>2.0649690000000001</v>
      </c>
      <c r="R9" s="50" t="s">
        <v>187</v>
      </c>
      <c r="S9" s="148"/>
      <c r="T9" s="149"/>
      <c r="U9" s="149"/>
      <c r="V9" s="149"/>
      <c r="W9" s="149"/>
      <c r="X9" s="149"/>
      <c r="Y9" s="149"/>
    </row>
    <row r="10" spans="2:25" x14ac:dyDescent="0.2">
      <c r="B10" s="55" t="s">
        <v>73</v>
      </c>
      <c r="C10" s="56" t="s">
        <v>65</v>
      </c>
      <c r="D10" s="51">
        <f>'Data input'!D24</f>
        <v>0</v>
      </c>
      <c r="E10" s="51">
        <f>'Data input'!E24</f>
        <v>0.6</v>
      </c>
      <c r="F10" s="51">
        <f>'Data input'!F24</f>
        <v>1</v>
      </c>
      <c r="G10" s="51">
        <f>'Data input'!G24</f>
        <v>0</v>
      </c>
      <c r="H10" s="51">
        <f>'Data input'!H24</f>
        <v>0.8</v>
      </c>
      <c r="I10" s="51" t="str">
        <f>'Data input'!I24</f>
        <v>kg/day</v>
      </c>
      <c r="K10" s="42"/>
      <c r="L10" s="42"/>
      <c r="M10" s="42"/>
      <c r="N10" s="42"/>
      <c r="O10" s="42"/>
      <c r="P10" s="42"/>
      <c r="Q10" s="42"/>
      <c r="R10" s="260"/>
      <c r="S10" s="148"/>
      <c r="T10" s="149"/>
      <c r="U10" s="149"/>
      <c r="V10" s="149"/>
      <c r="W10" s="149"/>
      <c r="X10" s="149"/>
      <c r="Y10" s="149"/>
    </row>
    <row r="11" spans="2:25" x14ac:dyDescent="0.2">
      <c r="B11" s="56"/>
      <c r="C11" s="56" t="s">
        <v>67</v>
      </c>
      <c r="D11" s="51">
        <f>'Data input'!D25</f>
        <v>0</v>
      </c>
      <c r="E11" s="51">
        <f>'Data input'!E25</f>
        <v>0.6</v>
      </c>
      <c r="F11" s="51">
        <f>'Data input'!F25</f>
        <v>1</v>
      </c>
      <c r="G11" s="51">
        <f>'Data input'!G25</f>
        <v>0</v>
      </c>
      <c r="H11" s="51">
        <f>'Data input'!H25</f>
        <v>0.8</v>
      </c>
      <c r="I11" s="51" t="str">
        <f>'Data input'!I25</f>
        <v>kg/day</v>
      </c>
      <c r="K11" s="6" t="s">
        <v>188</v>
      </c>
      <c r="L11" s="4"/>
      <c r="M11" s="6" t="s">
        <v>189</v>
      </c>
      <c r="N11" s="6"/>
      <c r="O11" s="42"/>
      <c r="P11" s="42"/>
      <c r="Q11" s="42"/>
      <c r="R11" s="260"/>
      <c r="S11" s="148"/>
      <c r="T11" s="149"/>
      <c r="U11" s="149"/>
      <c r="V11" s="149"/>
      <c r="W11" s="149"/>
      <c r="X11" s="149"/>
      <c r="Y11" s="149"/>
    </row>
    <row r="12" spans="2:25" x14ac:dyDescent="0.2">
      <c r="B12" s="56"/>
      <c r="C12" s="56" t="s">
        <v>68</v>
      </c>
      <c r="D12" s="51">
        <f>'Data input'!D26</f>
        <v>0</v>
      </c>
      <c r="E12" s="51">
        <f>'Data input'!E26</f>
        <v>0.6</v>
      </c>
      <c r="F12" s="51">
        <f>'Data input'!F26</f>
        <v>1</v>
      </c>
      <c r="G12" s="51">
        <f>'Data input'!G26</f>
        <v>0</v>
      </c>
      <c r="H12" s="51">
        <f>'Data input'!H26</f>
        <v>0.8</v>
      </c>
      <c r="I12" s="51" t="str">
        <f>'Data input'!I26</f>
        <v>kg/day</v>
      </c>
      <c r="K12" s="42"/>
      <c r="L12" s="42"/>
      <c r="M12" s="6" t="s">
        <v>190</v>
      </c>
      <c r="N12" s="42"/>
      <c r="O12" s="42"/>
      <c r="P12" s="42"/>
      <c r="Q12" s="42"/>
      <c r="R12" s="260"/>
      <c r="S12" s="149" t="s">
        <v>191</v>
      </c>
      <c r="T12" s="149" t="s">
        <v>192</v>
      </c>
      <c r="U12" s="149" t="s">
        <v>185</v>
      </c>
      <c r="V12" s="149" t="s">
        <v>192</v>
      </c>
      <c r="W12" s="149" t="s">
        <v>185</v>
      </c>
      <c r="X12" s="149" t="s">
        <v>193</v>
      </c>
      <c r="Y12" s="149" t="s">
        <v>185</v>
      </c>
    </row>
    <row r="13" spans="2:25" x14ac:dyDescent="0.2">
      <c r="B13" s="56"/>
      <c r="C13" s="56" t="s">
        <v>69</v>
      </c>
      <c r="D13" s="51">
        <f>'Data input'!D27</f>
        <v>0</v>
      </c>
      <c r="E13" s="51">
        <f>'Data input'!E27</f>
        <v>0.6</v>
      </c>
      <c r="F13" s="51">
        <f>'Data input'!F27</f>
        <v>1</v>
      </c>
      <c r="G13" s="51">
        <f>'Data input'!G27</f>
        <v>0</v>
      </c>
      <c r="H13" s="51">
        <f>'Data input'!H27</f>
        <v>0.8</v>
      </c>
      <c r="I13" s="51" t="str">
        <f>'Data input'!I27</f>
        <v>kg/day</v>
      </c>
      <c r="K13" s="42"/>
      <c r="L13" s="42" t="s">
        <v>65</v>
      </c>
      <c r="M13" s="43">
        <f>D25*1.03*3.054/0.6/(0.00795*D20-0.0014)/$C$30</f>
        <v>13.707616269005507</v>
      </c>
      <c r="N13" s="43">
        <f t="shared" ref="N13:Q16" si="5">E25*3.054/0.6/(0.00795*E20-0.0014)/$C$30</f>
        <v>0</v>
      </c>
      <c r="O13" s="43">
        <f t="shared" si="5"/>
        <v>0</v>
      </c>
      <c r="P13" s="43">
        <f t="shared" si="5"/>
        <v>0</v>
      </c>
      <c r="Q13" s="43">
        <f t="shared" si="5"/>
        <v>0</v>
      </c>
      <c r="R13" s="50" t="s">
        <v>187</v>
      </c>
      <c r="S13" s="148"/>
      <c r="T13" s="149"/>
      <c r="U13" s="149"/>
      <c r="V13" s="149"/>
      <c r="W13" s="149"/>
      <c r="X13" s="149"/>
      <c r="Y13" s="149"/>
    </row>
    <row r="14" spans="2:25" x14ac:dyDescent="0.2">
      <c r="B14" s="56"/>
      <c r="C14" s="56"/>
      <c r="D14" s="51"/>
      <c r="E14" s="51"/>
      <c r="F14" s="51"/>
      <c r="G14" s="51"/>
      <c r="H14" s="51"/>
      <c r="I14" s="51"/>
      <c r="K14" s="42"/>
      <c r="L14" s="42" t="s">
        <v>67</v>
      </c>
      <c r="M14" s="43">
        <f>D26*1.03*3.054/0.6/(0.00795*D21-0.0014)/$C$30</f>
        <v>12.832343173576245</v>
      </c>
      <c r="N14" s="43">
        <f t="shared" si="5"/>
        <v>0</v>
      </c>
      <c r="O14" s="43">
        <f t="shared" si="5"/>
        <v>0</v>
      </c>
      <c r="P14" s="43">
        <f t="shared" si="5"/>
        <v>0</v>
      </c>
      <c r="Q14" s="43">
        <f t="shared" si="5"/>
        <v>0</v>
      </c>
      <c r="R14" s="50" t="s">
        <v>187</v>
      </c>
      <c r="S14" s="148"/>
      <c r="T14" s="149"/>
      <c r="U14" s="149"/>
      <c r="V14" s="149"/>
      <c r="W14" s="149"/>
      <c r="X14" s="149"/>
      <c r="Y14" s="149"/>
    </row>
    <row r="15" spans="2:25" x14ac:dyDescent="0.2">
      <c r="B15" s="55" t="s">
        <v>71</v>
      </c>
      <c r="C15" s="56" t="s">
        <v>65</v>
      </c>
      <c r="D15" s="51">
        <f>'Data input'!D18</f>
        <v>500</v>
      </c>
      <c r="E15" s="51">
        <f>'Data input'!E18</f>
        <v>200</v>
      </c>
      <c r="F15" s="51">
        <f>'Data input'!F18</f>
        <v>100</v>
      </c>
      <c r="G15" s="51">
        <f>'Data input'!G18</f>
        <v>600</v>
      </c>
      <c r="H15" s="51">
        <f>'Data input'!H18</f>
        <v>0</v>
      </c>
      <c r="I15" s="51" t="str">
        <f>'Data input'!I18</f>
        <v>kg/head</v>
      </c>
      <c r="K15" s="42"/>
      <c r="L15" s="42" t="s">
        <v>68</v>
      </c>
      <c r="M15" s="43">
        <f>D27*1.03*3.054/0.6/(0.00795*D22-0.0014)/$C$30</f>
        <v>10.43484895395639</v>
      </c>
      <c r="N15" s="43">
        <f t="shared" si="5"/>
        <v>0</v>
      </c>
      <c r="O15" s="43">
        <f t="shared" si="5"/>
        <v>0</v>
      </c>
      <c r="P15" s="43">
        <f t="shared" si="5"/>
        <v>0</v>
      </c>
      <c r="Q15" s="43">
        <f t="shared" si="5"/>
        <v>0</v>
      </c>
      <c r="R15" s="50" t="s">
        <v>187</v>
      </c>
      <c r="S15" s="148"/>
      <c r="T15" s="149"/>
      <c r="U15" s="149"/>
      <c r="V15" s="149"/>
      <c r="W15" s="149"/>
      <c r="X15" s="149"/>
      <c r="Y15" s="149"/>
    </row>
    <row r="16" spans="2:25" x14ac:dyDescent="0.2">
      <c r="B16" s="56"/>
      <c r="C16" s="56" t="s">
        <v>67</v>
      </c>
      <c r="D16" s="51">
        <f>'Data input'!D19</f>
        <v>640</v>
      </c>
      <c r="E16" s="51">
        <f>'Data input'!E19</f>
        <v>200</v>
      </c>
      <c r="F16" s="51">
        <f>'Data input'!F19</f>
        <v>100</v>
      </c>
      <c r="G16" s="51">
        <f>'Data input'!G19</f>
        <v>600</v>
      </c>
      <c r="H16" s="51">
        <f>'Data input'!H19</f>
        <v>0</v>
      </c>
      <c r="I16" s="51" t="str">
        <f>'Data input'!I19</f>
        <v>kg/head</v>
      </c>
      <c r="K16" s="42"/>
      <c r="L16" s="42" t="s">
        <v>69</v>
      </c>
      <c r="M16" s="43">
        <f>D28*1.03*3.054/0.6/(0.00795*D23-0.0014)/$C$30</f>
        <v>2.3949680409017984</v>
      </c>
      <c r="N16" s="43">
        <f t="shared" si="5"/>
        <v>0</v>
      </c>
      <c r="O16" s="43">
        <f t="shared" si="5"/>
        <v>0</v>
      </c>
      <c r="P16" s="43">
        <f t="shared" si="5"/>
        <v>0</v>
      </c>
      <c r="Q16" s="43">
        <f t="shared" si="5"/>
        <v>0</v>
      </c>
      <c r="R16" s="50" t="s">
        <v>187</v>
      </c>
      <c r="S16" s="148"/>
      <c r="T16" s="149"/>
      <c r="U16" s="149"/>
      <c r="V16" s="149"/>
      <c r="W16" s="149"/>
      <c r="X16" s="149"/>
      <c r="Y16" s="149"/>
    </row>
    <row r="17" spans="2:25" x14ac:dyDescent="0.2">
      <c r="B17" s="56"/>
      <c r="C17" s="56" t="s">
        <v>68</v>
      </c>
      <c r="D17" s="51">
        <f>'Data input'!D20</f>
        <v>560</v>
      </c>
      <c r="E17" s="51">
        <f>'Data input'!E20</f>
        <v>200</v>
      </c>
      <c r="F17" s="51">
        <f>'Data input'!F20</f>
        <v>100</v>
      </c>
      <c r="G17" s="51">
        <f>'Data input'!G20</f>
        <v>600</v>
      </c>
      <c r="H17" s="51">
        <f>'Data input'!H20</f>
        <v>0</v>
      </c>
      <c r="I17" s="51" t="str">
        <f>'Data input'!I20</f>
        <v>kg/head</v>
      </c>
      <c r="K17" s="42"/>
      <c r="L17" s="42"/>
      <c r="M17" s="42"/>
      <c r="N17" s="42"/>
      <c r="O17" s="42"/>
      <c r="P17" s="42"/>
      <c r="Q17" s="42"/>
      <c r="R17" s="260"/>
      <c r="S17" s="148"/>
      <c r="T17" s="149"/>
      <c r="U17" s="149"/>
      <c r="V17" s="149"/>
      <c r="W17" s="149"/>
      <c r="X17" s="149"/>
      <c r="Y17" s="149"/>
    </row>
    <row r="18" spans="2:25" x14ac:dyDescent="0.2">
      <c r="B18" s="56"/>
      <c r="C18" s="56" t="s">
        <v>69</v>
      </c>
      <c r="D18" s="51">
        <f>'Data input'!D21</f>
        <v>485</v>
      </c>
      <c r="E18" s="51">
        <f>'Data input'!E21</f>
        <v>200</v>
      </c>
      <c r="F18" s="51">
        <f>'Data input'!F21</f>
        <v>100</v>
      </c>
      <c r="G18" s="51">
        <f>'Data input'!G21</f>
        <v>600</v>
      </c>
      <c r="H18" s="51">
        <f>'Data input'!H21</f>
        <v>0</v>
      </c>
      <c r="I18" s="51" t="str">
        <f>'Data input'!I21</f>
        <v>kg/head</v>
      </c>
      <c r="K18" s="6" t="s">
        <v>194</v>
      </c>
      <c r="L18" s="42"/>
      <c r="M18" s="6" t="s">
        <v>195</v>
      </c>
      <c r="N18" s="4"/>
      <c r="O18" s="42"/>
      <c r="P18" s="42"/>
      <c r="Q18" s="42"/>
      <c r="R18" s="260"/>
      <c r="S18" s="149" t="s">
        <v>196</v>
      </c>
      <c r="T18" s="149" t="s">
        <v>197</v>
      </c>
      <c r="U18" s="149" t="s">
        <v>198</v>
      </c>
      <c r="V18" s="149" t="s">
        <v>197</v>
      </c>
      <c r="W18" s="149" t="s">
        <v>185</v>
      </c>
      <c r="X18" s="149" t="s">
        <v>199</v>
      </c>
      <c r="Y18" s="149" t="s">
        <v>185</v>
      </c>
    </row>
    <row r="19" spans="2:25" x14ac:dyDescent="0.2">
      <c r="B19" s="56"/>
      <c r="C19" s="56"/>
      <c r="D19" s="51"/>
      <c r="E19" s="51"/>
      <c r="F19" s="51"/>
      <c r="G19" s="51"/>
      <c r="H19" s="51"/>
      <c r="I19" s="51"/>
      <c r="K19" s="42"/>
      <c r="L19" s="42"/>
      <c r="M19" s="6"/>
      <c r="N19" s="4"/>
      <c r="O19" s="4"/>
      <c r="P19" s="42"/>
      <c r="Q19" s="42"/>
      <c r="R19" s="260"/>
      <c r="S19" s="148"/>
      <c r="T19" s="149"/>
      <c r="U19" s="149"/>
      <c r="V19" s="149"/>
      <c r="W19" s="149"/>
      <c r="X19" s="149"/>
      <c r="Y19" s="149"/>
    </row>
    <row r="20" spans="2:25" x14ac:dyDescent="0.2">
      <c r="B20" s="55" t="s">
        <v>77</v>
      </c>
      <c r="C20" s="56" t="s">
        <v>65</v>
      </c>
      <c r="D20" s="51">
        <f>'Data input'!D36</f>
        <v>76</v>
      </c>
      <c r="E20" s="51">
        <f>'Data input'!E36</f>
        <v>76</v>
      </c>
      <c r="F20" s="51">
        <f>'Data input'!F36</f>
        <v>76</v>
      </c>
      <c r="G20" s="51">
        <f>'Data input'!G36</f>
        <v>76</v>
      </c>
      <c r="H20" s="51">
        <f>'Data input'!H36</f>
        <v>76</v>
      </c>
      <c r="I20" s="51" t="str">
        <f>'Data input'!I36</f>
        <v>%</v>
      </c>
      <c r="K20" s="42"/>
      <c r="L20" s="42" t="s">
        <v>65</v>
      </c>
      <c r="M20" s="308">
        <f>20.7*(M6/1000)</f>
        <v>0.462902586018414</v>
      </c>
      <c r="N20" s="308">
        <f t="shared" ref="N20:Q20" si="6">20.7*(N6/1000)</f>
        <v>9.8194258799999989E-2</v>
      </c>
      <c r="O20" s="308">
        <f t="shared" si="6"/>
        <v>7.6945708799999984E-2</v>
      </c>
      <c r="P20" s="308">
        <f t="shared" si="6"/>
        <v>0.18296169029999995</v>
      </c>
      <c r="Q20" s="308">
        <f t="shared" si="6"/>
        <v>4.2744858300000001E-2</v>
      </c>
      <c r="R20" s="50" t="s">
        <v>200</v>
      </c>
      <c r="S20" s="148"/>
      <c r="T20" s="149"/>
      <c r="U20" s="149"/>
      <c r="V20" s="149"/>
      <c r="W20" s="149"/>
      <c r="X20" s="149"/>
      <c r="Y20" s="149"/>
    </row>
    <row r="21" spans="2:25" x14ac:dyDescent="0.2">
      <c r="B21" s="56"/>
      <c r="C21" s="56" t="s">
        <v>67</v>
      </c>
      <c r="D21" s="51">
        <f>'Data input'!D37</f>
        <v>70</v>
      </c>
      <c r="E21" s="51">
        <f>'Data input'!E37</f>
        <v>70</v>
      </c>
      <c r="F21" s="51">
        <f>'Data input'!F37</f>
        <v>70</v>
      </c>
      <c r="G21" s="51">
        <f>'Data input'!G37</f>
        <v>70</v>
      </c>
      <c r="H21" s="51">
        <f>'Data input'!H37</f>
        <v>70</v>
      </c>
      <c r="I21" s="51" t="str">
        <f>'Data input'!I37</f>
        <v>%</v>
      </c>
      <c r="K21" s="42"/>
      <c r="L21" s="42" t="s">
        <v>67</v>
      </c>
      <c r="M21" s="308">
        <f t="shared" ref="M21:Q23" si="7">20.7*(M7/1000)</f>
        <v>0.47407740970962026</v>
      </c>
      <c r="N21" s="308">
        <f t="shared" si="7"/>
        <v>9.8194258799999989E-2</v>
      </c>
      <c r="O21" s="308">
        <f t="shared" si="7"/>
        <v>7.6945708799999984E-2</v>
      </c>
      <c r="P21" s="308">
        <f t="shared" si="7"/>
        <v>0.18296169029999995</v>
      </c>
      <c r="Q21" s="308">
        <f t="shared" si="7"/>
        <v>4.2744858300000001E-2</v>
      </c>
      <c r="R21" s="50" t="s">
        <v>200</v>
      </c>
      <c r="S21" s="148"/>
      <c r="T21" s="149"/>
      <c r="U21" s="149"/>
      <c r="V21" s="149"/>
      <c r="W21" s="149"/>
      <c r="X21" s="149"/>
      <c r="Y21" s="149"/>
    </row>
    <row r="22" spans="2:25" x14ac:dyDescent="0.2">
      <c r="B22" s="56"/>
      <c r="C22" s="56" t="s">
        <v>68</v>
      </c>
      <c r="D22" s="51">
        <f>'Data input'!D38</f>
        <v>62</v>
      </c>
      <c r="E22" s="51">
        <f>'Data input'!E38</f>
        <v>62</v>
      </c>
      <c r="F22" s="51">
        <f>'Data input'!F38</f>
        <v>62</v>
      </c>
      <c r="G22" s="51">
        <f>'Data input'!G38</f>
        <v>62</v>
      </c>
      <c r="H22" s="51">
        <f>'Data input'!H38</f>
        <v>62</v>
      </c>
      <c r="I22" s="51" t="str">
        <f>'Data input'!I38</f>
        <v>%</v>
      </c>
      <c r="K22" s="42"/>
      <c r="L22" s="42" t="s">
        <v>68</v>
      </c>
      <c r="M22" s="308">
        <f t="shared" si="7"/>
        <v>0.4090904487625292</v>
      </c>
      <c r="N22" s="308">
        <f t="shared" si="7"/>
        <v>9.8194258799999989E-2</v>
      </c>
      <c r="O22" s="308">
        <f t="shared" si="7"/>
        <v>7.6945708799999984E-2</v>
      </c>
      <c r="P22" s="308">
        <f t="shared" si="7"/>
        <v>0.18296169029999995</v>
      </c>
      <c r="Q22" s="308">
        <f t="shared" si="7"/>
        <v>4.2744858300000001E-2</v>
      </c>
      <c r="R22" s="50" t="s">
        <v>200</v>
      </c>
      <c r="S22" s="148"/>
      <c r="T22" s="149"/>
      <c r="U22" s="149"/>
      <c r="V22" s="149"/>
      <c r="W22" s="149"/>
      <c r="X22" s="149"/>
      <c r="Y22" s="149"/>
    </row>
    <row r="23" spans="2:25" x14ac:dyDescent="0.2">
      <c r="B23" s="56"/>
      <c r="C23" s="56" t="s">
        <v>69</v>
      </c>
      <c r="D23" s="51">
        <f>'Data input'!D39</f>
        <v>75</v>
      </c>
      <c r="E23" s="51">
        <f>'Data input'!E39</f>
        <v>75</v>
      </c>
      <c r="F23" s="51">
        <f>'Data input'!F39</f>
        <v>75</v>
      </c>
      <c r="G23" s="51">
        <f>'Data input'!G39</f>
        <v>75</v>
      </c>
      <c r="H23" s="51">
        <f>'Data input'!H39</f>
        <v>75</v>
      </c>
      <c r="I23" s="51" t="str">
        <f>'Data input'!I39</f>
        <v>%</v>
      </c>
      <c r="K23" s="42"/>
      <c r="L23" s="42" t="s">
        <v>69</v>
      </c>
      <c r="M23" s="308">
        <f t="shared" si="7"/>
        <v>0.22495887960852048</v>
      </c>
      <c r="N23" s="308">
        <f t="shared" si="7"/>
        <v>9.8194258799999989E-2</v>
      </c>
      <c r="O23" s="308">
        <f t="shared" si="7"/>
        <v>7.6945708799999984E-2</v>
      </c>
      <c r="P23" s="308">
        <f t="shared" si="7"/>
        <v>0.18296169029999995</v>
      </c>
      <c r="Q23" s="308">
        <f t="shared" si="7"/>
        <v>4.2744858300000001E-2</v>
      </c>
      <c r="R23" s="50" t="s">
        <v>200</v>
      </c>
      <c r="S23" s="148"/>
      <c r="T23" s="149"/>
      <c r="U23" s="149"/>
      <c r="V23" s="149"/>
      <c r="W23" s="149"/>
      <c r="X23" s="149"/>
      <c r="Y23" s="149"/>
    </row>
    <row r="24" spans="2:25" x14ac:dyDescent="0.2">
      <c r="B24" s="56"/>
      <c r="C24" s="56"/>
      <c r="D24" s="51"/>
      <c r="E24" s="51"/>
      <c r="F24" s="51"/>
      <c r="G24" s="51"/>
      <c r="H24" s="51"/>
      <c r="I24" s="51"/>
      <c r="K24" s="42"/>
      <c r="L24" s="42"/>
      <c r="M24" s="5"/>
      <c r="N24" s="5"/>
      <c r="O24" s="5"/>
      <c r="P24" s="5"/>
      <c r="Q24" s="5"/>
      <c r="R24" s="50"/>
      <c r="S24" s="148"/>
      <c r="T24" s="149"/>
      <c r="U24" s="149"/>
      <c r="V24" s="149"/>
      <c r="W24" s="149"/>
      <c r="X24" s="149"/>
      <c r="Y24" s="149"/>
    </row>
    <row r="25" spans="2:25" x14ac:dyDescent="0.2">
      <c r="B25" s="55" t="s">
        <v>201</v>
      </c>
      <c r="C25" s="56" t="s">
        <v>65</v>
      </c>
      <c r="D25" s="51">
        <f>'Data input'!D42</f>
        <v>29</v>
      </c>
      <c r="E25" s="51">
        <f>'Data input'!E42</f>
        <v>0</v>
      </c>
      <c r="F25" s="51">
        <f>'Data input'!F42</f>
        <v>0</v>
      </c>
      <c r="G25" s="51">
        <f>'Data input'!G42</f>
        <v>0</v>
      </c>
      <c r="H25" s="51">
        <f>'Data input'!H42</f>
        <v>0</v>
      </c>
      <c r="I25" s="51" t="str">
        <f>'Data input'!I42</f>
        <v>L/day/head</v>
      </c>
      <c r="K25" s="8" t="s">
        <v>202</v>
      </c>
      <c r="L25" s="42"/>
      <c r="M25" s="42"/>
      <c r="N25" s="42"/>
      <c r="O25" s="42"/>
      <c r="P25" s="42"/>
      <c r="Q25" s="42"/>
      <c r="R25" s="260"/>
      <c r="S25" s="148"/>
      <c r="T25" s="149"/>
      <c r="U25" s="149"/>
      <c r="V25" s="149"/>
      <c r="W25" s="149"/>
      <c r="X25" s="149"/>
      <c r="Y25" s="149"/>
    </row>
    <row r="26" spans="2:25" x14ac:dyDescent="0.2">
      <c r="B26" s="56"/>
      <c r="C26" s="56" t="s">
        <v>67</v>
      </c>
      <c r="D26" s="51">
        <f>'Data input'!D43</f>
        <v>25</v>
      </c>
      <c r="E26" s="51">
        <f>'Data input'!E43</f>
        <v>0</v>
      </c>
      <c r="F26" s="51">
        <f>'Data input'!F43</f>
        <v>0</v>
      </c>
      <c r="G26" s="51">
        <f>'Data input'!G43</f>
        <v>0</v>
      </c>
      <c r="H26" s="51">
        <f>'Data input'!H43</f>
        <v>0</v>
      </c>
      <c r="I26" s="51" t="str">
        <f>'Data input'!I43</f>
        <v>L/day/head</v>
      </c>
      <c r="K26" s="42"/>
      <c r="L26" s="42"/>
      <c r="M26" s="7" t="s">
        <v>203</v>
      </c>
      <c r="N26" s="42"/>
      <c r="O26" s="42"/>
      <c r="P26" s="42"/>
      <c r="Q26" s="42"/>
      <c r="R26" s="260"/>
      <c r="S26" s="149" t="s">
        <v>204</v>
      </c>
      <c r="T26" s="149" t="s">
        <v>205</v>
      </c>
      <c r="U26" s="149" t="s">
        <v>185</v>
      </c>
      <c r="V26" s="149" t="s">
        <v>206</v>
      </c>
      <c r="W26" s="149" t="s">
        <v>185</v>
      </c>
      <c r="X26" s="149" t="s">
        <v>207</v>
      </c>
      <c r="Y26" s="149" t="s">
        <v>185</v>
      </c>
    </row>
    <row r="27" spans="2:25" x14ac:dyDescent="0.2">
      <c r="B27" s="56"/>
      <c r="C27" s="56" t="s">
        <v>68</v>
      </c>
      <c r="D27" s="51">
        <f>'Data input'!D44</f>
        <v>18</v>
      </c>
      <c r="E27" s="51">
        <f>'Data input'!E44</f>
        <v>0</v>
      </c>
      <c r="F27" s="51">
        <f>'Data input'!F44</f>
        <v>0</v>
      </c>
      <c r="G27" s="51">
        <f>'Data input'!G44</f>
        <v>0</v>
      </c>
      <c r="H27" s="51">
        <f>'Data input'!H44</f>
        <v>0</v>
      </c>
      <c r="I27" s="51" t="str">
        <f>'Data input'!I44</f>
        <v>L/day/head</v>
      </c>
      <c r="K27" s="42"/>
      <c r="L27" s="42"/>
      <c r="M27" s="5"/>
      <c r="N27" s="5"/>
      <c r="O27" s="5"/>
      <c r="P27" s="5"/>
      <c r="Q27" s="5"/>
      <c r="R27" s="50"/>
      <c r="S27" s="148"/>
      <c r="T27" s="149"/>
      <c r="U27" s="149"/>
      <c r="V27" s="149"/>
      <c r="W27" s="149"/>
      <c r="X27" s="149"/>
      <c r="Y27" s="149"/>
    </row>
    <row r="28" spans="2:25" x14ac:dyDescent="0.2">
      <c r="B28" s="56"/>
      <c r="C28" s="56" t="s">
        <v>69</v>
      </c>
      <c r="D28" s="51">
        <f>'Data input'!D45</f>
        <v>5</v>
      </c>
      <c r="E28" s="51">
        <f>'Data input'!E45</f>
        <v>0</v>
      </c>
      <c r="F28" s="51">
        <f>'Data input'!F45</f>
        <v>0</v>
      </c>
      <c r="G28" s="51">
        <f>'Data input'!G45</f>
        <v>0</v>
      </c>
      <c r="H28" s="51">
        <f>'Data input'!H45</f>
        <v>0</v>
      </c>
      <c r="I28" s="51" t="str">
        <f>'Data input'!I45</f>
        <v>L/day/head</v>
      </c>
      <c r="K28" s="42"/>
      <c r="L28" s="42" t="s">
        <v>208</v>
      </c>
      <c r="M28" s="5">
        <v>0</v>
      </c>
      <c r="N28" s="5">
        <v>0</v>
      </c>
      <c r="O28" s="5">
        <v>1.8249999999999999E-2</v>
      </c>
      <c r="P28" s="5">
        <v>0</v>
      </c>
      <c r="Q28" s="5">
        <v>2.0809999999999999E-2</v>
      </c>
      <c r="R28" s="50"/>
      <c r="S28" s="148"/>
      <c r="T28" s="149"/>
      <c r="U28" s="149"/>
      <c r="V28" s="149"/>
      <c r="W28" s="149"/>
      <c r="X28" s="149"/>
      <c r="Y28" s="149"/>
    </row>
    <row r="29" spans="2:25" x14ac:dyDescent="0.2">
      <c r="B29" s="56"/>
      <c r="C29" s="56"/>
      <c r="D29" s="51"/>
      <c r="E29" s="51"/>
      <c r="F29" s="51"/>
      <c r="G29" s="51"/>
      <c r="H29" s="51"/>
      <c r="I29" s="51"/>
      <c r="K29" s="42"/>
      <c r="L29" s="42"/>
      <c r="M29" s="5"/>
      <c r="N29" s="5"/>
      <c r="O29" s="5"/>
      <c r="P29" s="5"/>
      <c r="Q29" s="5"/>
      <c r="R29" s="50"/>
      <c r="S29" s="148"/>
      <c r="T29" s="149"/>
      <c r="U29" s="149"/>
      <c r="V29" s="149"/>
      <c r="W29" s="149"/>
      <c r="X29" s="149"/>
      <c r="Y29" s="149"/>
    </row>
    <row r="30" spans="2:25" x14ac:dyDescent="0.2">
      <c r="B30" s="55" t="s">
        <v>209</v>
      </c>
      <c r="C30" s="51">
        <v>18.399999999999999</v>
      </c>
      <c r="D30" s="42"/>
      <c r="E30" s="51"/>
      <c r="F30" s="51"/>
      <c r="G30" s="51"/>
      <c r="H30" s="51"/>
      <c r="I30" s="53" t="s">
        <v>210</v>
      </c>
      <c r="K30" s="42"/>
      <c r="L30" s="42" t="s">
        <v>65</v>
      </c>
      <c r="M30" s="5">
        <f>(D5*M20*91.25)*10^-6</f>
        <v>1.2671958292254083E-2</v>
      </c>
      <c r="N30" s="5">
        <f>(E5*N20*91.25)*10^-6</f>
        <v>4.4801130577499989E-4</v>
      </c>
      <c r="O30" s="5">
        <f>(F5*O20*91.25)*10^-6</f>
        <v>3.5106479639999993E-4</v>
      </c>
      <c r="P30" s="5">
        <f>(G5*P20*91.25)*10^-6</f>
        <v>8.3476271199374962E-4</v>
      </c>
      <c r="Q30" s="5">
        <f>(H5*Q20*91.25)*10^-6</f>
        <v>1.9502341599374998E-4</v>
      </c>
      <c r="R30" s="260" t="s">
        <v>211</v>
      </c>
      <c r="S30" s="148"/>
      <c r="T30" s="149"/>
      <c r="U30" s="149"/>
      <c r="V30" s="149"/>
      <c r="W30" s="149"/>
      <c r="X30" s="149"/>
      <c r="Y30" s="149"/>
    </row>
    <row r="31" spans="2:25" x14ac:dyDescent="0.2">
      <c r="B31" s="56"/>
      <c r="C31" s="56"/>
      <c r="D31" s="51"/>
      <c r="E31" s="51"/>
      <c r="F31" s="51"/>
      <c r="G31" s="51"/>
      <c r="H31" s="51"/>
      <c r="I31" s="53"/>
      <c r="K31" s="42"/>
      <c r="L31" s="42" t="s">
        <v>67</v>
      </c>
      <c r="M31" s="5">
        <f t="shared" ref="M31:M33" si="8">(D6*M21*91.25)*10^-6</f>
        <v>1.2977869090800856E-2</v>
      </c>
      <c r="N31" s="5">
        <f t="shared" ref="N31:N33" si="9">(E6*N21*91.25)*10^-6</f>
        <v>4.4801130577499989E-4</v>
      </c>
      <c r="O31" s="5">
        <f t="shared" ref="O31:O33" si="10">(F6*O21*91.25)*10^-6</f>
        <v>3.5106479639999993E-4</v>
      </c>
      <c r="P31" s="5">
        <f>(G6*P21*91.25)*10^-6</f>
        <v>8.3476271199374962E-4</v>
      </c>
      <c r="Q31" s="5">
        <f t="shared" ref="Q31:Q33" si="11">(H6*Q21*91.25)*10^-6</f>
        <v>1.9502341599374998E-4</v>
      </c>
      <c r="R31" s="260" t="s">
        <v>211</v>
      </c>
      <c r="S31" s="148"/>
      <c r="T31" s="149"/>
      <c r="U31" s="149"/>
      <c r="V31" s="149"/>
      <c r="W31" s="149"/>
      <c r="X31" s="149"/>
      <c r="Y31" s="149"/>
    </row>
    <row r="32" spans="2:25" x14ac:dyDescent="0.2">
      <c r="B32" s="55" t="s">
        <v>212</v>
      </c>
      <c r="C32" s="56"/>
      <c r="D32" s="51">
        <v>1.1000000000000001</v>
      </c>
      <c r="E32" s="51">
        <v>1</v>
      </c>
      <c r="F32" s="51">
        <v>1</v>
      </c>
      <c r="G32" s="51">
        <v>1</v>
      </c>
      <c r="H32" s="51">
        <v>1</v>
      </c>
      <c r="I32" s="53"/>
      <c r="K32" s="42"/>
      <c r="L32" s="42" t="s">
        <v>68</v>
      </c>
      <c r="M32" s="5">
        <f t="shared" si="8"/>
        <v>1.1198851034874236E-2</v>
      </c>
      <c r="N32" s="5">
        <f t="shared" si="9"/>
        <v>4.4801130577499989E-4</v>
      </c>
      <c r="O32" s="5">
        <f t="shared" si="10"/>
        <v>3.5106479639999993E-4</v>
      </c>
      <c r="P32" s="5">
        <f>(G7*P22*91.25)*10^-6</f>
        <v>8.3476271199374962E-4</v>
      </c>
      <c r="Q32" s="5">
        <f t="shared" si="11"/>
        <v>1.9502341599374998E-4</v>
      </c>
      <c r="R32" s="260" t="s">
        <v>211</v>
      </c>
      <c r="S32" s="148"/>
      <c r="T32" s="149"/>
      <c r="U32" s="149"/>
      <c r="V32" s="149"/>
      <c r="W32" s="149"/>
      <c r="X32" s="149"/>
      <c r="Y32" s="149"/>
    </row>
    <row r="33" spans="2:25" x14ac:dyDescent="0.2">
      <c r="B33" s="79"/>
      <c r="C33" s="79"/>
      <c r="D33" s="80"/>
      <c r="E33" s="80"/>
      <c r="F33" s="80"/>
      <c r="G33" s="80"/>
      <c r="H33" s="80"/>
      <c r="I33" s="81"/>
      <c r="K33" s="42"/>
      <c r="L33" s="42" t="s">
        <v>69</v>
      </c>
      <c r="M33" s="5">
        <f t="shared" si="8"/>
        <v>6.1582493292832484E-3</v>
      </c>
      <c r="N33" s="5">
        <f t="shared" si="9"/>
        <v>4.4801130577499989E-4</v>
      </c>
      <c r="O33" s="5">
        <f t="shared" si="10"/>
        <v>3.5106479639999993E-4</v>
      </c>
      <c r="P33" s="5">
        <f>(G8*P23*91.25)*10^-6</f>
        <v>8.3476271199374962E-4</v>
      </c>
      <c r="Q33" s="5">
        <f t="shared" si="11"/>
        <v>1.9502341599374998E-4</v>
      </c>
      <c r="R33" s="260" t="s">
        <v>211</v>
      </c>
      <c r="S33" s="148"/>
      <c r="T33" s="149"/>
      <c r="U33" s="149"/>
      <c r="V33" s="149"/>
      <c r="W33" s="149"/>
      <c r="X33" s="149"/>
      <c r="Y33" s="149"/>
    </row>
    <row r="34" spans="2:25" x14ac:dyDescent="0.2">
      <c r="K34" s="42"/>
      <c r="L34" s="42"/>
      <c r="M34" s="5"/>
      <c r="N34" s="5"/>
      <c r="O34" s="5"/>
      <c r="P34" s="310"/>
      <c r="Q34" s="5"/>
      <c r="R34" s="50"/>
      <c r="S34" s="148"/>
      <c r="T34" s="149"/>
      <c r="U34" s="149"/>
      <c r="V34" s="149"/>
      <c r="W34" s="149"/>
      <c r="X34" s="149"/>
      <c r="Y34" s="149"/>
    </row>
    <row r="35" spans="2:25" x14ac:dyDescent="0.2">
      <c r="K35" s="8" t="s">
        <v>87</v>
      </c>
      <c r="L35" s="307">
        <f>SUM(M30:Q33)</f>
        <v>5.0322376667862427E-2</v>
      </c>
      <c r="M35" s="45"/>
      <c r="N35" s="45"/>
      <c r="O35" s="45"/>
      <c r="P35" s="45"/>
      <c r="Q35" s="45"/>
      <c r="R35" s="260" t="s">
        <v>213</v>
      </c>
      <c r="S35" s="148"/>
      <c r="T35" s="149"/>
      <c r="U35" s="149"/>
      <c r="V35" s="149"/>
      <c r="W35" s="149"/>
      <c r="X35" s="149"/>
      <c r="Y35" s="149"/>
    </row>
    <row r="36" spans="2:25" x14ac:dyDescent="0.2">
      <c r="K36" s="8" t="s">
        <v>214</v>
      </c>
      <c r="L36" s="153">
        <f>L35*GWP!C5</f>
        <v>1.4090265467001479</v>
      </c>
      <c r="M36" s="45"/>
      <c r="N36" s="45"/>
      <c r="O36" s="45"/>
      <c r="P36" s="45"/>
      <c r="Q36" s="45"/>
      <c r="R36" s="260" t="s">
        <v>215</v>
      </c>
      <c r="S36" s="148"/>
      <c r="T36" s="149"/>
      <c r="U36" s="149"/>
      <c r="V36" s="149"/>
      <c r="W36" s="149"/>
      <c r="X36" s="149"/>
      <c r="Y36" s="149"/>
    </row>
    <row r="37" spans="2:25" x14ac:dyDescent="0.2">
      <c r="K37" s="82" t="s">
        <v>216</v>
      </c>
      <c r="L37" s="309">
        <f>L36*10^3</f>
        <v>1409.0265467001479</v>
      </c>
      <c r="M37" s="83"/>
      <c r="N37" s="83"/>
      <c r="O37" s="83"/>
      <c r="P37" s="83"/>
      <c r="Q37" s="83"/>
      <c r="R37" s="261" t="s">
        <v>217</v>
      </c>
      <c r="S37" s="150"/>
      <c r="T37" s="152"/>
      <c r="U37" s="152"/>
      <c r="V37" s="152"/>
      <c r="W37" s="152"/>
      <c r="X37" s="152"/>
      <c r="Y37" s="152"/>
    </row>
    <row r="38" spans="2:25" x14ac:dyDescent="0.2">
      <c r="E38" s="9"/>
    </row>
    <row r="39" spans="2:25" x14ac:dyDescent="0.2">
      <c r="E39" s="9"/>
    </row>
    <row r="40" spans="2:25" x14ac:dyDescent="0.2">
      <c r="E40" s="46"/>
      <c r="K40" s="306"/>
    </row>
    <row r="41" spans="2:25" x14ac:dyDescent="0.2">
      <c r="E41" s="47"/>
    </row>
  </sheetData>
  <phoneticPr fontId="0" type="noConversion"/>
  <pageMargins left="0.75" right="0.75" top="1" bottom="1" header="0.5" footer="0.5"/>
  <pageSetup paperSize="9" orientation="portrait" horizontalDpi="300" verticalDpi="300"/>
  <legacy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AD60"/>
  <sheetViews>
    <sheetView workbookViewId="0"/>
  </sheetViews>
  <sheetFormatPr baseColWidth="10" defaultColWidth="8.83203125" defaultRowHeight="16" x14ac:dyDescent="0.2"/>
  <cols>
    <col min="1" max="1" width="2.33203125" style="1" bestFit="1" customWidth="1"/>
    <col min="2" max="2" width="41" style="1" customWidth="1"/>
    <col min="3" max="9" width="18.33203125" style="1" customWidth="1"/>
    <col min="10" max="10" width="2.33203125" style="1" customWidth="1"/>
    <col min="11" max="11" width="34" style="1" customWidth="1"/>
    <col min="12" max="12" width="17.6640625" style="1" customWidth="1"/>
    <col min="13" max="13" width="16.83203125" style="1" customWidth="1"/>
    <col min="14" max="15" width="13.33203125" style="1" customWidth="1"/>
    <col min="16" max="16" width="14.6640625" style="1" customWidth="1"/>
    <col min="17" max="17" width="18.33203125" style="1" customWidth="1"/>
    <col min="18" max="18" width="20.6640625" style="1" customWidth="1"/>
    <col min="19" max="19" width="18.83203125" style="67" customWidth="1"/>
    <col min="20" max="20" width="29.33203125" style="1" customWidth="1"/>
    <col min="21" max="21" width="23.83203125" style="1" customWidth="1"/>
    <col min="22" max="22" width="16.5" style="1" customWidth="1"/>
    <col min="23" max="23" width="23.83203125" style="1" customWidth="1"/>
    <col min="24" max="24" width="16.1640625" style="1" customWidth="1"/>
    <col min="25" max="25" width="10.83203125" style="1" bestFit="1" customWidth="1"/>
    <col min="26" max="26" width="9.33203125" style="1" customWidth="1"/>
    <col min="27" max="27" width="11.33203125" style="1" bestFit="1" customWidth="1"/>
    <col min="28" max="28" width="9.33203125" style="1" bestFit="1" customWidth="1"/>
    <col min="29" max="29" width="10.33203125" style="1" bestFit="1" customWidth="1"/>
    <col min="30" max="30" width="9.6640625" style="1" customWidth="1"/>
    <col min="31" max="31" width="11.33203125" style="1" customWidth="1"/>
    <col min="32" max="16384" width="8.83203125" style="1"/>
  </cols>
  <sheetData>
    <row r="1" spans="2:25" ht="29.25" customHeight="1" x14ac:dyDescent="0.2">
      <c r="B1" s="3" t="s">
        <v>218</v>
      </c>
      <c r="L1" s="3"/>
    </row>
    <row r="2" spans="2:25" x14ac:dyDescent="0.2">
      <c r="K2" s="2"/>
      <c r="L2" s="2"/>
    </row>
    <row r="3" spans="2:25" ht="58.5" customHeight="1" x14ac:dyDescent="0.2">
      <c r="B3" s="323" t="s">
        <v>173</v>
      </c>
      <c r="C3" s="323" t="s">
        <v>63</v>
      </c>
      <c r="D3" s="324" t="str">
        <f>'Data input'!D10</f>
        <v>Milking Cows</v>
      </c>
      <c r="E3" s="324" t="str">
        <f>'Data input'!E10</f>
        <v xml:space="preserve">Heifers &gt;1 </v>
      </c>
      <c r="F3" s="324" t="str">
        <f>'Data input'!F10</f>
        <v xml:space="preserve">Heifers &lt;1 </v>
      </c>
      <c r="G3" s="324" t="str">
        <f>'Data input'!G10</f>
        <v>Dairy Bulls&gt;1</v>
      </c>
      <c r="H3" s="324" t="str">
        <f>'Data input'!H10</f>
        <v>Dairy Bulls&lt;1</v>
      </c>
      <c r="I3" s="324" t="str">
        <f>'Data input'!I10</f>
        <v>Units</v>
      </c>
      <c r="K3" s="207" t="s">
        <v>173</v>
      </c>
      <c r="L3" s="207" t="s">
        <v>63</v>
      </c>
      <c r="M3" s="207" t="s">
        <v>57</v>
      </c>
      <c r="N3" s="207" t="s">
        <v>58</v>
      </c>
      <c r="O3" s="207" t="s">
        <v>59</v>
      </c>
      <c r="P3" s="207" t="s">
        <v>60</v>
      </c>
      <c r="Q3" s="207" t="s">
        <v>61</v>
      </c>
      <c r="R3" s="207" t="s">
        <v>62</v>
      </c>
      <c r="S3" s="833" t="s">
        <v>175</v>
      </c>
      <c r="T3" s="833" t="s">
        <v>219</v>
      </c>
      <c r="U3" s="833" t="s">
        <v>177</v>
      </c>
      <c r="V3" s="834" t="s">
        <v>178</v>
      </c>
      <c r="W3" s="833" t="s">
        <v>177</v>
      </c>
      <c r="X3" s="834" t="s">
        <v>179</v>
      </c>
      <c r="Y3" s="833" t="s">
        <v>177</v>
      </c>
    </row>
    <row r="4" spans="2:25" x14ac:dyDescent="0.2">
      <c r="B4" s="325"/>
      <c r="C4" s="325"/>
      <c r="D4" s="326"/>
      <c r="E4" s="326"/>
      <c r="F4" s="326"/>
      <c r="G4" s="326"/>
      <c r="H4" s="326"/>
      <c r="I4" s="325"/>
      <c r="K4" s="20"/>
      <c r="L4" s="20"/>
      <c r="M4" s="20"/>
      <c r="N4" s="20"/>
      <c r="O4" s="20"/>
      <c r="P4" s="20"/>
      <c r="Q4" s="20"/>
      <c r="R4" s="20"/>
      <c r="S4" s="70"/>
      <c r="T4" s="70"/>
      <c r="U4" s="70"/>
      <c r="V4" s="70"/>
      <c r="W4" s="70"/>
      <c r="X4" s="70"/>
      <c r="Y4" s="70"/>
    </row>
    <row r="5" spans="2:25" x14ac:dyDescent="0.2">
      <c r="B5" s="325" t="s">
        <v>220</v>
      </c>
      <c r="C5" s="327" t="s">
        <v>65</v>
      </c>
      <c r="D5" s="321">
        <f>'Data input'!D12</f>
        <v>300</v>
      </c>
      <c r="E5" s="321">
        <f>'Data input'!E12</f>
        <v>50</v>
      </c>
      <c r="F5" s="321">
        <f>'Data input'!F12</f>
        <v>50</v>
      </c>
      <c r="G5" s="321">
        <f>'Data input'!G12</f>
        <v>50</v>
      </c>
      <c r="H5" s="321">
        <f>'Data input'!H12</f>
        <v>50</v>
      </c>
      <c r="I5" s="321" t="s">
        <v>66</v>
      </c>
      <c r="K5" s="59" t="s">
        <v>221</v>
      </c>
      <c r="L5" s="59" t="s">
        <v>222</v>
      </c>
      <c r="M5" s="21"/>
      <c r="N5" s="20"/>
      <c r="O5" s="20"/>
      <c r="P5" s="20"/>
      <c r="Q5" s="20"/>
      <c r="R5" s="20"/>
      <c r="S5" s="70" t="s">
        <v>223</v>
      </c>
      <c r="T5" s="70" t="s">
        <v>224</v>
      </c>
      <c r="U5" s="70" t="s">
        <v>198</v>
      </c>
      <c r="V5" s="70" t="s">
        <v>224</v>
      </c>
      <c r="W5" s="70" t="s">
        <v>185</v>
      </c>
      <c r="X5" s="70" t="s">
        <v>225</v>
      </c>
      <c r="Y5" s="70" t="s">
        <v>185</v>
      </c>
    </row>
    <row r="6" spans="2:25" x14ac:dyDescent="0.2">
      <c r="B6" s="321"/>
      <c r="C6" s="327" t="s">
        <v>67</v>
      </c>
      <c r="D6" s="321">
        <f>'Data input'!D13</f>
        <v>300</v>
      </c>
      <c r="E6" s="321">
        <f>'Data input'!E13</f>
        <v>50</v>
      </c>
      <c r="F6" s="321">
        <f>'Data input'!F13</f>
        <v>50</v>
      </c>
      <c r="G6" s="321">
        <f>'Data input'!G13</f>
        <v>50</v>
      </c>
      <c r="H6" s="321">
        <f>'Data input'!H13</f>
        <v>50</v>
      </c>
      <c r="I6" s="321" t="s">
        <v>66</v>
      </c>
      <c r="K6" s="20"/>
      <c r="L6" s="60" t="s">
        <v>65</v>
      </c>
      <c r="M6" s="311">
        <f>(D10*(1-(D15/100))+(0.04*D10))*(1-$C$20)</f>
        <v>5.7605655148958199</v>
      </c>
      <c r="N6" s="62">
        <f t="shared" ref="M6:Q9" si="0">(E10*(1-(E15/100))+(0.04*E10))*(1-$C$20)</f>
        <v>1.2219729983999998</v>
      </c>
      <c r="O6" s="62">
        <f t="shared" si="0"/>
        <v>0.95754659839999989</v>
      </c>
      <c r="P6" s="62">
        <f t="shared" si="0"/>
        <v>2.2768565904</v>
      </c>
      <c r="Q6" s="62">
        <f t="shared" si="0"/>
        <v>0.53193601440000005</v>
      </c>
      <c r="R6" s="21" t="s">
        <v>226</v>
      </c>
      <c r="S6" s="71"/>
      <c r="T6" s="154"/>
      <c r="U6" s="154"/>
      <c r="V6" s="154"/>
      <c r="W6" s="154"/>
      <c r="X6" s="154"/>
      <c r="Y6" s="154"/>
    </row>
    <row r="7" spans="2:25" x14ac:dyDescent="0.2">
      <c r="B7" s="321"/>
      <c r="C7" s="327" t="s">
        <v>68</v>
      </c>
      <c r="D7" s="321">
        <f>'Data input'!D14</f>
        <v>300</v>
      </c>
      <c r="E7" s="321">
        <f>'Data input'!E14</f>
        <v>50</v>
      </c>
      <c r="F7" s="321">
        <f>'Data input'!F14</f>
        <v>50</v>
      </c>
      <c r="G7" s="321">
        <f>'Data input'!G14</f>
        <v>50</v>
      </c>
      <c r="H7" s="321">
        <f>'Data input'!H14</f>
        <v>50</v>
      </c>
      <c r="I7" s="321" t="s">
        <v>66</v>
      </c>
      <c r="K7" s="20"/>
      <c r="L7" s="60" t="s">
        <v>67</v>
      </c>
      <c r="M7" s="311">
        <f t="shared" si="0"/>
        <v>7.1638364133898191</v>
      </c>
      <c r="N7" s="62">
        <f t="shared" si="0"/>
        <v>1.4838243552000001</v>
      </c>
      <c r="O7" s="62">
        <f t="shared" si="0"/>
        <v>1.1627351552</v>
      </c>
      <c r="P7" s="62">
        <f t="shared" si="0"/>
        <v>2.7647544312000005</v>
      </c>
      <c r="Q7" s="62">
        <f t="shared" si="0"/>
        <v>0.6459223032000001</v>
      </c>
      <c r="R7" s="21" t="s">
        <v>226</v>
      </c>
      <c r="S7" s="71"/>
      <c r="T7" s="154"/>
      <c r="U7" s="154"/>
      <c r="V7" s="154"/>
      <c r="W7" s="154"/>
      <c r="X7" s="154"/>
      <c r="Y7" s="154"/>
    </row>
    <row r="8" spans="2:25" x14ac:dyDescent="0.2">
      <c r="B8" s="321"/>
      <c r="C8" s="327" t="s">
        <v>69</v>
      </c>
      <c r="D8" s="321">
        <f>'Data input'!D15</f>
        <v>300</v>
      </c>
      <c r="E8" s="321">
        <f>'Data input'!E15</f>
        <v>50</v>
      </c>
      <c r="F8" s="321">
        <f>'Data input'!F15</f>
        <v>50</v>
      </c>
      <c r="G8" s="321">
        <f>'Data input'!G15</f>
        <v>50</v>
      </c>
      <c r="H8" s="321">
        <f>'Data input'!H15</f>
        <v>50</v>
      </c>
      <c r="I8" s="321" t="s">
        <v>66</v>
      </c>
      <c r="K8" s="20"/>
      <c r="L8" s="60" t="s">
        <v>68</v>
      </c>
      <c r="M8" s="311">
        <f t="shared" si="0"/>
        <v>7.6363550435672121</v>
      </c>
      <c r="N8" s="62">
        <f t="shared" si="0"/>
        <v>1.8329594976000001</v>
      </c>
      <c r="O8" s="62">
        <f t="shared" si="0"/>
        <v>1.4363198976</v>
      </c>
      <c r="P8" s="62">
        <f t="shared" si="0"/>
        <v>3.4152848856000002</v>
      </c>
      <c r="Q8" s="62">
        <f t="shared" si="0"/>
        <v>0.79790402160000007</v>
      </c>
      <c r="R8" s="21" t="s">
        <v>226</v>
      </c>
      <c r="S8" s="71"/>
      <c r="T8" s="154"/>
      <c r="U8" s="154"/>
      <c r="V8" s="154"/>
      <c r="W8" s="154"/>
      <c r="X8" s="154"/>
      <c r="Y8" s="154"/>
    </row>
    <row r="9" spans="2:25" x14ac:dyDescent="0.2">
      <c r="B9" s="321"/>
      <c r="C9" s="321"/>
      <c r="D9" s="321"/>
      <c r="E9" s="321"/>
      <c r="F9" s="321"/>
      <c r="G9" s="321"/>
      <c r="H9" s="321"/>
      <c r="I9" s="321"/>
      <c r="K9" s="20"/>
      <c r="L9" s="60" t="s">
        <v>69</v>
      </c>
      <c r="M9" s="311">
        <f t="shared" si="0"/>
        <v>2.8994700038431529</v>
      </c>
      <c r="N9" s="62">
        <f t="shared" si="0"/>
        <v>1.2656148912</v>
      </c>
      <c r="O9" s="62">
        <f t="shared" si="0"/>
        <v>0.99174469119999997</v>
      </c>
      <c r="P9" s="62">
        <f t="shared" si="0"/>
        <v>2.3581728971999998</v>
      </c>
      <c r="Q9" s="62">
        <f t="shared" si="0"/>
        <v>0.55093372920000006</v>
      </c>
      <c r="R9" s="21" t="s">
        <v>226</v>
      </c>
      <c r="S9" s="71"/>
      <c r="T9" s="70"/>
      <c r="U9" s="70"/>
      <c r="V9" s="70"/>
      <c r="W9" s="70"/>
      <c r="X9" s="70"/>
      <c r="Y9" s="70"/>
    </row>
    <row r="10" spans="2:25" x14ac:dyDescent="0.2">
      <c r="B10" s="328" t="s">
        <v>227</v>
      </c>
      <c r="C10" s="327" t="s">
        <v>65</v>
      </c>
      <c r="D10" s="329">
        <f>'Enteric fermentation'!M6</f>
        <v>22.362443769005509</v>
      </c>
      <c r="E10" s="329">
        <f>'Enteric fermentation'!N6</f>
        <v>4.743684</v>
      </c>
      <c r="F10" s="329">
        <f>'Enteric fermentation'!O6</f>
        <v>3.7171839999999996</v>
      </c>
      <c r="G10" s="329">
        <f>'Enteric fermentation'!P6</f>
        <v>8.8387289999999989</v>
      </c>
      <c r="H10" s="329">
        <f>'Enteric fermentation'!Q6</f>
        <v>2.0649690000000001</v>
      </c>
      <c r="I10" s="321" t="s">
        <v>187</v>
      </c>
      <c r="K10" s="20"/>
      <c r="L10" s="20"/>
      <c r="M10" s="20"/>
      <c r="N10" s="20"/>
      <c r="O10" s="20"/>
      <c r="P10" s="20"/>
      <c r="Q10" s="20"/>
      <c r="R10" s="20"/>
      <c r="S10" s="71"/>
      <c r="T10" s="70"/>
      <c r="U10" s="70"/>
      <c r="V10" s="70"/>
      <c r="W10" s="70"/>
      <c r="X10" s="70"/>
      <c r="Y10" s="70"/>
    </row>
    <row r="11" spans="2:25" x14ac:dyDescent="0.2">
      <c r="B11" s="321"/>
      <c r="C11" s="327" t="s">
        <v>67</v>
      </c>
      <c r="D11" s="329">
        <f>'Enteric fermentation'!M7</f>
        <v>22.902290324136246</v>
      </c>
      <c r="E11" s="329">
        <f>'Enteric fermentation'!N7</f>
        <v>4.743684</v>
      </c>
      <c r="F11" s="329">
        <f>'Enteric fermentation'!O7</f>
        <v>3.7171839999999996</v>
      </c>
      <c r="G11" s="329">
        <f>'Enteric fermentation'!P7</f>
        <v>8.8387289999999989</v>
      </c>
      <c r="H11" s="329">
        <f>'Enteric fermentation'!Q7</f>
        <v>2.0649690000000001</v>
      </c>
      <c r="I11" s="321" t="s">
        <v>187</v>
      </c>
      <c r="K11" s="59" t="s">
        <v>228</v>
      </c>
      <c r="L11" s="59" t="s">
        <v>229</v>
      </c>
      <c r="M11" s="21"/>
      <c r="N11" s="21"/>
      <c r="O11" s="22"/>
      <c r="P11" s="22"/>
      <c r="Q11" s="20"/>
      <c r="R11" s="22"/>
      <c r="S11" s="70" t="s">
        <v>230</v>
      </c>
      <c r="T11" s="70" t="s">
        <v>231</v>
      </c>
      <c r="U11" s="70" t="s">
        <v>198</v>
      </c>
      <c r="V11" s="70" t="s">
        <v>231</v>
      </c>
      <c r="W11" s="70" t="s">
        <v>185</v>
      </c>
      <c r="X11" s="70" t="s">
        <v>232</v>
      </c>
      <c r="Y11" s="70" t="s">
        <v>185</v>
      </c>
    </row>
    <row r="12" spans="2:25" x14ac:dyDescent="0.2">
      <c r="B12" s="321"/>
      <c r="C12" s="327" t="s">
        <v>68</v>
      </c>
      <c r="D12" s="329">
        <f>'Enteric fermentation'!M8</f>
        <v>19.762823611716389</v>
      </c>
      <c r="E12" s="329">
        <f>'Enteric fermentation'!N8</f>
        <v>4.743684</v>
      </c>
      <c r="F12" s="329">
        <f>'Enteric fermentation'!O8</f>
        <v>3.7171839999999996</v>
      </c>
      <c r="G12" s="329">
        <f>'Enteric fermentation'!P8</f>
        <v>8.8387289999999989</v>
      </c>
      <c r="H12" s="329">
        <f>'Enteric fermentation'!Q8</f>
        <v>2.0649690000000001</v>
      </c>
      <c r="I12" s="321" t="s">
        <v>187</v>
      </c>
      <c r="K12" s="20"/>
      <c r="L12" s="21" t="s">
        <v>233</v>
      </c>
      <c r="M12" s="20"/>
      <c r="N12" s="20"/>
      <c r="O12" s="20"/>
      <c r="P12" s="20"/>
      <c r="Q12" s="20"/>
      <c r="R12" s="20"/>
      <c r="S12" s="71"/>
      <c r="T12" s="70"/>
      <c r="U12" s="70" t="s">
        <v>234</v>
      </c>
      <c r="V12" s="70"/>
      <c r="W12" s="70"/>
      <c r="X12" s="70"/>
      <c r="Y12" s="70"/>
    </row>
    <row r="13" spans="2:25" x14ac:dyDescent="0.2">
      <c r="B13" s="321"/>
      <c r="C13" s="327" t="s">
        <v>69</v>
      </c>
      <c r="D13" s="329">
        <f>'Enteric fermentation'!M9</f>
        <v>10.867578725049299</v>
      </c>
      <c r="E13" s="329">
        <f>'Enteric fermentation'!N9</f>
        <v>4.743684</v>
      </c>
      <c r="F13" s="329">
        <f>'Enteric fermentation'!O9</f>
        <v>3.7171839999999996</v>
      </c>
      <c r="G13" s="329">
        <f>'Enteric fermentation'!P9</f>
        <v>8.8387289999999989</v>
      </c>
      <c r="H13" s="329">
        <f>'Enteric fermentation'!Q9</f>
        <v>2.0649690000000001</v>
      </c>
      <c r="I13" s="321" t="s">
        <v>187</v>
      </c>
      <c r="K13" s="20"/>
      <c r="L13" s="21" t="s">
        <v>235</v>
      </c>
      <c r="M13" s="21"/>
      <c r="N13" s="22"/>
      <c r="O13" s="22"/>
      <c r="P13" s="22"/>
      <c r="Q13" s="22"/>
      <c r="R13" s="20"/>
      <c r="S13" s="71"/>
      <c r="T13" s="70"/>
      <c r="U13" s="70"/>
      <c r="V13" s="70"/>
      <c r="W13" s="70"/>
      <c r="X13" s="70"/>
      <c r="Y13" s="70"/>
    </row>
    <row r="14" spans="2:25" ht="16.25" customHeight="1" x14ac:dyDescent="0.2">
      <c r="B14" s="321"/>
      <c r="C14" s="321"/>
      <c r="D14" s="321"/>
      <c r="E14" s="321"/>
      <c r="F14" s="321"/>
      <c r="G14" s="321"/>
      <c r="H14" s="321"/>
      <c r="I14" s="321"/>
      <c r="K14" s="20"/>
      <c r="L14" s="21" t="s">
        <v>236</v>
      </c>
      <c r="M14" s="21"/>
      <c r="N14" s="22"/>
      <c r="O14" s="22"/>
      <c r="P14" s="22"/>
      <c r="Q14" s="22"/>
      <c r="R14" s="20"/>
      <c r="S14" s="71"/>
      <c r="T14" s="70"/>
      <c r="U14" s="70"/>
      <c r="V14" s="70"/>
      <c r="W14" s="70"/>
      <c r="X14" s="70"/>
      <c r="Y14" s="70"/>
    </row>
    <row r="15" spans="2:25" ht="15.75" customHeight="1" x14ac:dyDescent="0.2">
      <c r="B15" s="330" t="s">
        <v>77</v>
      </c>
      <c r="C15" s="327" t="s">
        <v>65</v>
      </c>
      <c r="D15" s="321">
        <f>'Data input'!D36</f>
        <v>76</v>
      </c>
      <c r="E15" s="321">
        <f>'Data input'!E36</f>
        <v>76</v>
      </c>
      <c r="F15" s="321">
        <f>'Data input'!F36</f>
        <v>76</v>
      </c>
      <c r="G15" s="321">
        <f>'Data input'!G36</f>
        <v>76</v>
      </c>
      <c r="H15" s="321">
        <f>'Data input'!H36</f>
        <v>76</v>
      </c>
      <c r="I15" s="321" t="str">
        <f>'Data input'!I31</f>
        <v>%</v>
      </c>
      <c r="K15" s="20"/>
      <c r="L15" s="21"/>
      <c r="M15" s="21"/>
      <c r="N15" s="22"/>
      <c r="O15" s="22"/>
      <c r="P15" s="22"/>
      <c r="Q15" s="22"/>
      <c r="R15" s="20"/>
      <c r="S15" s="71"/>
      <c r="T15" s="70"/>
      <c r="U15" s="70"/>
      <c r="V15" s="70"/>
      <c r="W15" s="70"/>
      <c r="X15" s="70"/>
      <c r="Y15" s="70"/>
    </row>
    <row r="16" spans="2:25" ht="15.75" customHeight="1" x14ac:dyDescent="0.2">
      <c r="B16" s="321"/>
      <c r="C16" s="327" t="s">
        <v>67</v>
      </c>
      <c r="D16" s="321">
        <f>'Data input'!D37</f>
        <v>70</v>
      </c>
      <c r="E16" s="321">
        <f>'Data input'!E37</f>
        <v>70</v>
      </c>
      <c r="F16" s="321">
        <f>'Data input'!F37</f>
        <v>70</v>
      </c>
      <c r="G16" s="321">
        <f>'Data input'!G37</f>
        <v>70</v>
      </c>
      <c r="H16" s="321">
        <f>'Data input'!H37</f>
        <v>70</v>
      </c>
      <c r="I16" s="321" t="str">
        <f>'Data input'!I32</f>
        <v>%</v>
      </c>
      <c r="K16" s="20" t="s">
        <v>237</v>
      </c>
      <c r="L16" s="20"/>
      <c r="M16" s="20" t="s">
        <v>238</v>
      </c>
      <c r="N16" s="20"/>
      <c r="O16" s="20"/>
      <c r="P16" s="20"/>
      <c r="Q16" s="20"/>
      <c r="R16" s="20"/>
      <c r="S16" s="70"/>
      <c r="T16" s="70"/>
      <c r="U16" s="70"/>
      <c r="V16" s="70"/>
      <c r="W16" s="70"/>
      <c r="X16" s="70"/>
      <c r="Y16" s="70"/>
    </row>
    <row r="17" spans="1:30" ht="16.25" customHeight="1" x14ac:dyDescent="0.2">
      <c r="B17" s="321"/>
      <c r="C17" s="327" t="s">
        <v>68</v>
      </c>
      <c r="D17" s="321">
        <f>'Data input'!D38</f>
        <v>62</v>
      </c>
      <c r="E17" s="321">
        <f>'Data input'!E38</f>
        <v>62</v>
      </c>
      <c r="F17" s="321">
        <f>'Data input'!F38</f>
        <v>62</v>
      </c>
      <c r="G17" s="321">
        <f>'Data input'!G38</f>
        <v>62</v>
      </c>
      <c r="H17" s="321">
        <f>'Data input'!H38</f>
        <v>62</v>
      </c>
      <c r="I17" s="321" t="str">
        <f>'Data input'!I33</f>
        <v>%</v>
      </c>
      <c r="K17" s="20"/>
      <c r="L17" s="20"/>
      <c r="M17" s="20"/>
      <c r="N17" s="20"/>
      <c r="O17" s="20"/>
      <c r="P17" s="20"/>
      <c r="Q17" s="20"/>
      <c r="R17" s="20"/>
      <c r="S17" s="70"/>
      <c r="T17" s="70"/>
      <c r="U17" s="70"/>
      <c r="V17" s="70"/>
      <c r="W17" s="70"/>
      <c r="X17" s="70"/>
      <c r="Y17" s="70"/>
    </row>
    <row r="18" spans="1:30" ht="17" customHeight="1" x14ac:dyDescent="0.2">
      <c r="B18" s="321"/>
      <c r="C18" s="327" t="s">
        <v>69</v>
      </c>
      <c r="D18" s="321">
        <f>'Data input'!D39</f>
        <v>75</v>
      </c>
      <c r="E18" s="321">
        <f>'Data input'!E39</f>
        <v>75</v>
      </c>
      <c r="F18" s="321">
        <f>'Data input'!F39</f>
        <v>75</v>
      </c>
      <c r="G18" s="321">
        <f>'Data input'!G39</f>
        <v>75</v>
      </c>
      <c r="H18" s="321">
        <f>'Data input'!H39</f>
        <v>75</v>
      </c>
      <c r="I18" s="321" t="str">
        <f>'Data input'!I34</f>
        <v>%</v>
      </c>
      <c r="K18" s="20" t="s">
        <v>239</v>
      </c>
      <c r="L18" s="20" t="s">
        <v>65</v>
      </c>
      <c r="M18" s="20">
        <f>M6*$C$39*$C$21*$K$20*$C$22</f>
        <v>7.9056622277468604E-3</v>
      </c>
      <c r="N18" s="20">
        <f>N6*$C$40*$C$21*$K$20*$C$22</f>
        <v>1.9895675570749437E-3</v>
      </c>
      <c r="O18" s="20">
        <f t="shared" ref="O18:Q18" si="1">O6*$C$40*$C$21*$K$20*$C$22</f>
        <v>1.559039069650944E-3</v>
      </c>
      <c r="P18" s="20">
        <f t="shared" si="1"/>
        <v>3.7070868262256639E-3</v>
      </c>
      <c r="Q18" s="20">
        <f t="shared" si="1"/>
        <v>8.6607694120550407E-4</v>
      </c>
      <c r="R18" s="21" t="s">
        <v>200</v>
      </c>
      <c r="S18" s="70"/>
      <c r="T18" s="70"/>
      <c r="U18" s="70"/>
      <c r="V18" s="70"/>
      <c r="W18" s="70"/>
      <c r="X18" s="70"/>
      <c r="Y18" s="70"/>
    </row>
    <row r="19" spans="1:30" x14ac:dyDescent="0.2">
      <c r="B19" s="321"/>
      <c r="C19" s="321"/>
      <c r="D19" s="321"/>
      <c r="E19" s="321"/>
      <c r="F19" s="321"/>
      <c r="G19" s="321"/>
      <c r="H19" s="321"/>
      <c r="I19" s="321"/>
      <c r="K19" s="20" t="s">
        <v>240</v>
      </c>
      <c r="L19" s="20" t="s">
        <v>67</v>
      </c>
      <c r="M19" s="20">
        <f>M7*$C$39*$C$21*$K$20*$C$22</f>
        <v>9.8314776201477976E-3</v>
      </c>
      <c r="N19" s="20">
        <f t="shared" ref="N19:Q19" si="2">N7*$C$40*$C$21*$K$20*$C$22</f>
        <v>2.4159034621624321E-3</v>
      </c>
      <c r="O19" s="20">
        <f t="shared" si="2"/>
        <v>1.893118870290432E-3</v>
      </c>
      <c r="P19" s="20">
        <f t="shared" si="2"/>
        <v>4.5014625747025932E-3</v>
      </c>
      <c r="Q19" s="20">
        <f t="shared" si="2"/>
        <v>1.0516648571781122E-3</v>
      </c>
      <c r="R19" s="21" t="s">
        <v>200</v>
      </c>
      <c r="S19" s="70"/>
      <c r="T19" s="70"/>
      <c r="U19" s="70"/>
      <c r="V19" s="70"/>
      <c r="W19" s="70"/>
      <c r="X19" s="70"/>
      <c r="Y19" s="70"/>
    </row>
    <row r="20" spans="1:30" x14ac:dyDescent="0.2">
      <c r="B20" s="325" t="s">
        <v>241</v>
      </c>
      <c r="C20" s="331">
        <v>0.08</v>
      </c>
      <c r="D20" s="321"/>
      <c r="E20" s="331"/>
      <c r="F20" s="331"/>
      <c r="G20" s="331"/>
      <c r="H20" s="331"/>
      <c r="I20" s="331" t="s">
        <v>242</v>
      </c>
      <c r="K20" s="320">
        <f>INDEX(D28:D36,MATCH(C24,C28:C36,0))</f>
        <v>0.01</v>
      </c>
      <c r="L20" s="20" t="s">
        <v>68</v>
      </c>
      <c r="M20" s="20">
        <f>M8*$C$39*$C$21*$K$20*$C$22</f>
        <v>1.0479950877997321E-2</v>
      </c>
      <c r="N20" s="20">
        <f t="shared" ref="N20:Q20" si="3">N8*$C$40*$C$21*$K$20*$C$22</f>
        <v>2.9843513356124164E-3</v>
      </c>
      <c r="O20" s="20">
        <f t="shared" si="3"/>
        <v>2.3385586044764161E-3</v>
      </c>
      <c r="P20" s="20">
        <f t="shared" si="3"/>
        <v>5.5606302393384965E-3</v>
      </c>
      <c r="Q20" s="20">
        <f t="shared" si="3"/>
        <v>1.2991154118082561E-3</v>
      </c>
      <c r="R20" s="21" t="s">
        <v>200</v>
      </c>
      <c r="S20" s="70"/>
      <c r="T20" s="70"/>
      <c r="U20" s="70"/>
      <c r="V20" s="70"/>
      <c r="W20" s="70"/>
      <c r="X20" s="70"/>
      <c r="Y20" s="70"/>
    </row>
    <row r="21" spans="1:30" x14ac:dyDescent="0.2">
      <c r="B21" s="325" t="s">
        <v>243</v>
      </c>
      <c r="C21" s="331">
        <v>0.24</v>
      </c>
      <c r="D21" s="321"/>
      <c r="E21" s="331"/>
      <c r="F21" s="331"/>
      <c r="G21" s="331"/>
      <c r="H21" s="331"/>
      <c r="I21" s="331" t="s">
        <v>244</v>
      </c>
      <c r="K21" s="20"/>
      <c r="L21" s="20" t="s">
        <v>69</v>
      </c>
      <c r="M21" s="20">
        <f t="shared" ref="M21" si="4">M9*$C$39*$C$21*$K$20*$C$22</f>
        <v>3.9791632315603316E-3</v>
      </c>
      <c r="N21" s="20">
        <f t="shared" ref="N21:Q21" si="5">N9*$C$40*$C$21*$K$20*$C$22</f>
        <v>2.0606235412561919E-3</v>
      </c>
      <c r="O21" s="20">
        <f t="shared" si="5"/>
        <v>1.6147190364241921E-3</v>
      </c>
      <c r="P21" s="20">
        <f t="shared" si="5"/>
        <v>3.8394827843051512E-3</v>
      </c>
      <c r="Q21" s="20">
        <f t="shared" si="5"/>
        <v>8.9700826053427203E-4</v>
      </c>
      <c r="R21" s="21" t="s">
        <v>200</v>
      </c>
      <c r="S21" s="70"/>
      <c r="T21" s="70"/>
      <c r="U21" s="70"/>
      <c r="V21" s="70"/>
      <c r="W21" s="70"/>
      <c r="X21" s="70"/>
      <c r="Y21" s="70"/>
    </row>
    <row r="22" spans="1:30" x14ac:dyDescent="0.2">
      <c r="B22" s="325" t="s">
        <v>245</v>
      </c>
      <c r="C22" s="331">
        <v>0.6784</v>
      </c>
      <c r="D22" s="321"/>
      <c r="E22" s="331"/>
      <c r="F22" s="331"/>
      <c r="G22" s="331"/>
      <c r="H22" s="331"/>
      <c r="I22" s="331" t="s">
        <v>246</v>
      </c>
      <c r="K22" s="20"/>
      <c r="L22" s="20"/>
      <c r="M22" s="20"/>
      <c r="N22" s="20"/>
      <c r="O22" s="20"/>
      <c r="P22" s="20"/>
      <c r="Q22" s="20"/>
      <c r="R22" s="20"/>
      <c r="S22" s="70"/>
      <c r="T22" s="70"/>
      <c r="U22" s="70"/>
      <c r="V22" s="70"/>
      <c r="W22" s="70"/>
      <c r="X22" s="70"/>
      <c r="Y22" s="70"/>
    </row>
    <row r="23" spans="1:30" x14ac:dyDescent="0.2">
      <c r="B23" s="325" t="s">
        <v>247</v>
      </c>
      <c r="C23" s="331">
        <v>0.24</v>
      </c>
      <c r="D23" s="321"/>
      <c r="E23" s="331"/>
      <c r="F23" s="331"/>
      <c r="G23" s="331"/>
      <c r="H23" s="331"/>
      <c r="I23" s="331" t="s">
        <v>248</v>
      </c>
      <c r="K23" s="20" t="s">
        <v>249</v>
      </c>
      <c r="L23" s="20" t="s">
        <v>65</v>
      </c>
      <c r="M23" s="20">
        <f>M6*$D$39*$C$21*$K$25*$C$22</f>
        <v>8.1598364433975168E-2</v>
      </c>
      <c r="N23" s="20">
        <f>N6*$D$40*$C$21*$K$25*$C$22</f>
        <v>0</v>
      </c>
      <c r="O23" s="20">
        <f t="shared" ref="O23:Q23" si="6">O6*$D$40*$C$21*$K$25*$C$22</f>
        <v>0</v>
      </c>
      <c r="P23" s="20">
        <f t="shared" si="6"/>
        <v>0</v>
      </c>
      <c r="Q23" s="20">
        <f t="shared" si="6"/>
        <v>0</v>
      </c>
      <c r="R23" s="21" t="s">
        <v>200</v>
      </c>
      <c r="S23" s="70"/>
      <c r="T23" s="70"/>
      <c r="U23" s="70"/>
      <c r="V23" s="70"/>
      <c r="W23" s="70"/>
      <c r="X23" s="70"/>
      <c r="Y23" s="70"/>
    </row>
    <row r="24" spans="1:30" ht="15.75" customHeight="1" x14ac:dyDescent="0.2">
      <c r="A24"/>
      <c r="B24" s="325" t="s">
        <v>250</v>
      </c>
      <c r="C24" s="331">
        <f>'Data input'!E3</f>
        <v>2</v>
      </c>
      <c r="D24" s="321"/>
      <c r="E24" s="331"/>
      <c r="F24" s="331"/>
      <c r="G24" s="331"/>
      <c r="H24" s="331"/>
      <c r="I24" s="331"/>
      <c r="J24"/>
      <c r="K24" s="20" t="s">
        <v>240</v>
      </c>
      <c r="L24" s="20" t="s">
        <v>67</v>
      </c>
      <c r="M24" s="20">
        <f>M7*$D$39*$C$21*$K$25*$C$22</f>
        <v>0.10147568548497547</v>
      </c>
      <c r="N24" s="20">
        <f t="shared" ref="N24:Q24" si="7">N7*$D$40*$C$21*$K$25*$C$22</f>
        <v>0</v>
      </c>
      <c r="O24" s="20">
        <f t="shared" si="7"/>
        <v>0</v>
      </c>
      <c r="P24" s="20">
        <f t="shared" si="7"/>
        <v>0</v>
      </c>
      <c r="Q24" s="20">
        <f t="shared" si="7"/>
        <v>0</v>
      </c>
      <c r="R24" s="21" t="s">
        <v>200</v>
      </c>
      <c r="S24" s="70"/>
      <c r="T24" s="70"/>
      <c r="U24" s="70"/>
      <c r="V24" s="70"/>
      <c r="W24" s="70"/>
      <c r="X24" s="70"/>
      <c r="Y24" s="70"/>
    </row>
    <row r="25" spans="1:30" ht="17" customHeight="1" x14ac:dyDescent="0.2">
      <c r="A25"/>
      <c r="B25" s="322"/>
      <c r="C25" s="322"/>
      <c r="D25" s="322"/>
      <c r="E25" s="322"/>
      <c r="F25" s="322"/>
      <c r="G25" s="322"/>
      <c r="H25" s="322"/>
      <c r="I25" s="322"/>
      <c r="J25"/>
      <c r="K25" s="320">
        <f>INDEX(E28:E36,MATCH(C24,C28:C36,0))</f>
        <v>0.75</v>
      </c>
      <c r="L25" s="20" t="s">
        <v>68</v>
      </c>
      <c r="M25" s="20">
        <f t="shared" ref="M25:M26" si="8">M8*$D$39*$C$21*$K$25*$C$22</f>
        <v>0.10816890810128921</v>
      </c>
      <c r="N25" s="20">
        <f>N8*$D$40*$C$21*$K$25*$C$22</f>
        <v>0</v>
      </c>
      <c r="O25" s="20">
        <f t="shared" ref="O25:Q25" si="9">O8*$D$40*$C$21*$K$25*$C$22</f>
        <v>0</v>
      </c>
      <c r="P25" s="20">
        <f t="shared" si="9"/>
        <v>0</v>
      </c>
      <c r="Q25" s="20">
        <f t="shared" si="9"/>
        <v>0</v>
      </c>
      <c r="R25" s="21" t="s">
        <v>200</v>
      </c>
      <c r="S25" s="70"/>
      <c r="T25" s="70"/>
      <c r="U25" s="70"/>
      <c r="V25" s="70"/>
      <c r="W25" s="70"/>
      <c r="X25" s="70"/>
      <c r="Y25" s="70"/>
    </row>
    <row r="26" spans="1:30" ht="15" customHeight="1" x14ac:dyDescent="0.2">
      <c r="B26" s="340" t="s">
        <v>251</v>
      </c>
      <c r="C26" s="341"/>
      <c r="D26" s="333"/>
      <c r="E26" s="333"/>
      <c r="F26" s="333"/>
      <c r="G26" s="333"/>
      <c r="H26" s="333"/>
      <c r="I26" s="334"/>
      <c r="K26" s="20"/>
      <c r="L26" s="20" t="s">
        <v>69</v>
      </c>
      <c r="M26" s="20">
        <f t="shared" si="8"/>
        <v>4.1070969408678222E-2</v>
      </c>
      <c r="N26" s="20">
        <f t="shared" ref="N26:Q26" si="10">N9*$D$40*$C$21*$K$25*$C$22</f>
        <v>0</v>
      </c>
      <c r="O26" s="20">
        <f t="shared" si="10"/>
        <v>0</v>
      </c>
      <c r="P26" s="20">
        <f t="shared" si="10"/>
        <v>0</v>
      </c>
      <c r="Q26" s="20">
        <f t="shared" si="10"/>
        <v>0</v>
      </c>
      <c r="R26" s="21" t="s">
        <v>200</v>
      </c>
      <c r="S26" s="70"/>
      <c r="T26" s="70"/>
      <c r="U26" s="70"/>
      <c r="V26" s="70"/>
      <c r="W26" s="70"/>
      <c r="X26" s="70"/>
      <c r="Y26" s="70"/>
      <c r="Z26" s="61"/>
    </row>
    <row r="27" spans="1:30" x14ac:dyDescent="0.2">
      <c r="B27" s="340" t="s">
        <v>150</v>
      </c>
      <c r="C27" s="342" t="s">
        <v>250</v>
      </c>
      <c r="D27" s="342" t="s">
        <v>252</v>
      </c>
      <c r="E27" s="342" t="s">
        <v>253</v>
      </c>
      <c r="F27" s="342" t="s">
        <v>254</v>
      </c>
      <c r="G27" s="342" t="s">
        <v>255</v>
      </c>
      <c r="H27" s="342" t="s">
        <v>256</v>
      </c>
      <c r="I27" s="334"/>
      <c r="K27" s="20"/>
      <c r="L27" s="20"/>
      <c r="M27" s="20"/>
      <c r="N27" s="20"/>
      <c r="O27" s="20"/>
      <c r="P27" s="20"/>
      <c r="Q27" s="20"/>
      <c r="R27" s="20"/>
      <c r="S27" s="70"/>
      <c r="T27" s="70"/>
      <c r="U27" s="70"/>
      <c r="V27" s="70"/>
      <c r="W27" s="70"/>
      <c r="X27" s="70"/>
      <c r="Y27" s="70"/>
    </row>
    <row r="28" spans="1:30" x14ac:dyDescent="0.2">
      <c r="B28" s="335" t="s">
        <v>257</v>
      </c>
      <c r="C28" s="321">
        <v>1</v>
      </c>
      <c r="D28" s="321">
        <v>0.01</v>
      </c>
      <c r="E28" s="321">
        <v>0.73</v>
      </c>
      <c r="F28" s="321">
        <v>5.0000000000000001E-3</v>
      </c>
      <c r="G28" s="321">
        <v>0.15</v>
      </c>
      <c r="H28" s="321">
        <v>0.02</v>
      </c>
      <c r="I28" s="336"/>
      <c r="K28" s="20" t="s">
        <v>258</v>
      </c>
      <c r="L28" s="20" t="s">
        <v>65</v>
      </c>
      <c r="M28" s="20">
        <f>M6*$E$39*$C$21*$K$30*$C$22</f>
        <v>0</v>
      </c>
      <c r="N28" s="20">
        <f>N6*$E$40*$C$21*$K$30*$C$22</f>
        <v>0</v>
      </c>
      <c r="O28" s="20">
        <f t="shared" ref="O28:Q28" si="11">O6*$E$40*$C$21*$K$30*$C$22</f>
        <v>0</v>
      </c>
      <c r="P28" s="20">
        <f t="shared" si="11"/>
        <v>0</v>
      </c>
      <c r="Q28" s="20">
        <f t="shared" si="11"/>
        <v>0</v>
      </c>
      <c r="R28" s="21" t="s">
        <v>200</v>
      </c>
      <c r="S28" s="70"/>
      <c r="T28" s="70"/>
      <c r="U28" s="70"/>
      <c r="V28" s="70"/>
      <c r="W28" s="70"/>
      <c r="X28" s="70"/>
      <c r="Y28" s="70"/>
    </row>
    <row r="29" spans="1:30" x14ac:dyDescent="0.2">
      <c r="B29" s="335" t="s">
        <v>151</v>
      </c>
      <c r="C29" s="321">
        <v>2</v>
      </c>
      <c r="D29" s="321">
        <v>0.01</v>
      </c>
      <c r="E29" s="321">
        <v>0.75</v>
      </c>
      <c r="F29" s="321">
        <v>5.0000000000000001E-3</v>
      </c>
      <c r="G29" s="321">
        <v>0.18</v>
      </c>
      <c r="H29" s="321">
        <v>0.02</v>
      </c>
      <c r="I29" s="336"/>
      <c r="K29" s="20" t="s">
        <v>240</v>
      </c>
      <c r="L29" s="20" t="s">
        <v>67</v>
      </c>
      <c r="M29" s="20">
        <f t="shared" ref="M29:M31" si="12">M7*$E$39*$C$21*$K$30*$C$22</f>
        <v>0</v>
      </c>
      <c r="N29" s="20">
        <f t="shared" ref="N29:Q29" si="13">N7*$E$40*$C$21*$K$30*$C$22</f>
        <v>0</v>
      </c>
      <c r="O29" s="20">
        <f t="shared" si="13"/>
        <v>0</v>
      </c>
      <c r="P29" s="20">
        <f t="shared" si="13"/>
        <v>0</v>
      </c>
      <c r="Q29" s="20">
        <f t="shared" si="13"/>
        <v>0</v>
      </c>
      <c r="R29" s="21" t="s">
        <v>200</v>
      </c>
      <c r="S29" s="70"/>
      <c r="T29" s="70"/>
      <c r="U29" s="70"/>
      <c r="V29" s="70"/>
      <c r="W29" s="70"/>
      <c r="X29" s="70"/>
      <c r="Y29" s="70"/>
    </row>
    <row r="30" spans="1:30" x14ac:dyDescent="0.2">
      <c r="B30" s="335" t="s">
        <v>259</v>
      </c>
      <c r="C30" s="321">
        <v>8</v>
      </c>
      <c r="D30" s="321">
        <v>0.02</v>
      </c>
      <c r="E30" s="321">
        <v>0.8</v>
      </c>
      <c r="F30" s="321">
        <v>0.01</v>
      </c>
      <c r="G30" s="321">
        <v>0.5</v>
      </c>
      <c r="H30" s="321">
        <v>0.02</v>
      </c>
      <c r="I30" s="336"/>
      <c r="K30" s="320">
        <f>INDEX(F28:F36,MATCH(C24,C28:C36,0))</f>
        <v>5.0000000000000001E-3</v>
      </c>
      <c r="L30" s="20" t="s">
        <v>68</v>
      </c>
      <c r="M30" s="20">
        <f t="shared" si="12"/>
        <v>0</v>
      </c>
      <c r="N30" s="20">
        <f t="shared" ref="N30:Q30" si="14">N8*$E$40*$C$21*$K$30*$C$22</f>
        <v>0</v>
      </c>
      <c r="O30" s="20">
        <f t="shared" si="14"/>
        <v>0</v>
      </c>
      <c r="P30" s="20">
        <f t="shared" si="14"/>
        <v>0</v>
      </c>
      <c r="Q30" s="20">
        <f t="shared" si="14"/>
        <v>0</v>
      </c>
      <c r="R30" s="21" t="s">
        <v>200</v>
      </c>
      <c r="S30" s="70"/>
      <c r="T30" s="70"/>
      <c r="U30" s="70"/>
      <c r="V30" s="70"/>
      <c r="W30" s="70"/>
      <c r="X30" s="70"/>
      <c r="Y30" s="70"/>
    </row>
    <row r="31" spans="1:30" x14ac:dyDescent="0.2">
      <c r="B31" s="335" t="s">
        <v>168</v>
      </c>
      <c r="C31" s="321">
        <v>7</v>
      </c>
      <c r="D31" s="321">
        <v>0.01</v>
      </c>
      <c r="E31" s="321">
        <v>0.77</v>
      </c>
      <c r="F31" s="321">
        <v>5.0000000000000001E-3</v>
      </c>
      <c r="G31" s="321">
        <v>0.24</v>
      </c>
      <c r="H31" s="321">
        <v>0.02</v>
      </c>
      <c r="I31" s="336"/>
      <c r="K31" s="20"/>
      <c r="L31" s="20" t="s">
        <v>69</v>
      </c>
      <c r="M31" s="20">
        <f t="shared" si="12"/>
        <v>0</v>
      </c>
      <c r="N31" s="20">
        <f t="shared" ref="N31:Q31" si="15">N9*$E$40*$C$21*$K$30*$C$22</f>
        <v>0</v>
      </c>
      <c r="O31" s="20">
        <f t="shared" si="15"/>
        <v>0</v>
      </c>
      <c r="P31" s="20">
        <f t="shared" si="15"/>
        <v>0</v>
      </c>
      <c r="Q31" s="20">
        <f t="shared" si="15"/>
        <v>0</v>
      </c>
      <c r="R31" s="21" t="s">
        <v>200</v>
      </c>
      <c r="S31" s="70"/>
      <c r="T31" s="70"/>
      <c r="U31" s="70"/>
      <c r="V31" s="70"/>
      <c r="W31" s="70"/>
      <c r="X31" s="70"/>
      <c r="Y31" s="70"/>
      <c r="Z31" s="18"/>
      <c r="AA31" s="18"/>
      <c r="AB31" s="68"/>
      <c r="AC31" s="19"/>
      <c r="AD31" s="19"/>
    </row>
    <row r="32" spans="1:30" x14ac:dyDescent="0.2">
      <c r="B32" s="335" t="s">
        <v>165</v>
      </c>
      <c r="C32" s="321">
        <v>5</v>
      </c>
      <c r="D32" s="321">
        <v>0.01</v>
      </c>
      <c r="E32" s="321">
        <v>0.74</v>
      </c>
      <c r="F32" s="321">
        <v>5.0000000000000001E-3</v>
      </c>
      <c r="G32" s="321">
        <v>0.17</v>
      </c>
      <c r="H32" s="321">
        <v>0.02</v>
      </c>
      <c r="I32" s="336"/>
      <c r="K32" s="20"/>
      <c r="L32" s="20"/>
      <c r="M32" s="20"/>
      <c r="N32" s="20"/>
      <c r="O32" s="20"/>
      <c r="P32" s="20"/>
      <c r="Q32" s="20"/>
      <c r="R32" s="20"/>
      <c r="S32" s="70"/>
      <c r="T32" s="70"/>
      <c r="U32" s="70"/>
      <c r="V32" s="70"/>
      <c r="W32" s="70"/>
      <c r="X32" s="70"/>
      <c r="Y32" s="70"/>
      <c r="Z32" s="18"/>
      <c r="AA32" s="18"/>
      <c r="AB32" s="68"/>
      <c r="AC32" s="19"/>
      <c r="AD32" s="19"/>
    </row>
    <row r="33" spans="2:30" ht="16.25" customHeight="1" x14ac:dyDescent="0.2">
      <c r="B33" s="335" t="s">
        <v>260</v>
      </c>
      <c r="C33" s="321">
        <v>3</v>
      </c>
      <c r="D33" s="321">
        <v>0.01</v>
      </c>
      <c r="E33" s="321">
        <v>0.7</v>
      </c>
      <c r="F33" s="321">
        <v>1E-3</v>
      </c>
      <c r="G33" s="321">
        <v>0.13</v>
      </c>
      <c r="H33" s="321">
        <v>0.02</v>
      </c>
      <c r="I33" s="336"/>
      <c r="K33" s="20" t="s">
        <v>261</v>
      </c>
      <c r="L33" s="20" t="s">
        <v>65</v>
      </c>
      <c r="M33" s="20">
        <f>M6*$F$39*$C$21*$K$35*$C$22</f>
        <v>0</v>
      </c>
      <c r="N33" s="20">
        <f>N6*$F$40*$C$21*$K$35*$C$22</f>
        <v>0</v>
      </c>
      <c r="O33" s="20">
        <f t="shared" ref="O33:Q33" si="16">O6*$F$40*$C$21*$K$35*$C$22</f>
        <v>0</v>
      </c>
      <c r="P33" s="20">
        <f t="shared" si="16"/>
        <v>0</v>
      </c>
      <c r="Q33" s="20">
        <f t="shared" si="16"/>
        <v>0</v>
      </c>
      <c r="R33" s="21" t="s">
        <v>200</v>
      </c>
      <c r="S33" s="70"/>
      <c r="T33" s="70"/>
      <c r="U33" s="70"/>
      <c r="V33" s="70"/>
      <c r="W33" s="70"/>
      <c r="X33" s="70"/>
      <c r="Y33" s="70"/>
      <c r="Z33" s="68"/>
      <c r="AA33" s="68"/>
      <c r="AB33" s="68"/>
      <c r="AC33" s="19"/>
      <c r="AD33" s="19"/>
    </row>
    <row r="34" spans="2:30" x14ac:dyDescent="0.2">
      <c r="B34" s="335" t="s">
        <v>262</v>
      </c>
      <c r="C34" s="321">
        <v>6</v>
      </c>
      <c r="D34" s="321">
        <v>0.01</v>
      </c>
      <c r="E34" s="321">
        <v>0.74</v>
      </c>
      <c r="F34" s="321">
        <v>5.0000000000000001E-3</v>
      </c>
      <c r="G34" s="321">
        <v>0.17</v>
      </c>
      <c r="H34" s="321">
        <v>0.02</v>
      </c>
      <c r="I34" s="336"/>
      <c r="K34" s="20" t="s">
        <v>240</v>
      </c>
      <c r="L34" s="20" t="s">
        <v>67</v>
      </c>
      <c r="M34" s="20">
        <f t="shared" ref="M34:M36" si="17">M7*$F$39*$C$21*$K$35*$C$22</f>
        <v>0</v>
      </c>
      <c r="N34" s="20">
        <f t="shared" ref="N34:Q34" si="18">N7*$F$40*$C$21*$K$35*$C$22</f>
        <v>0</v>
      </c>
      <c r="O34" s="20">
        <f t="shared" si="18"/>
        <v>0</v>
      </c>
      <c r="P34" s="20">
        <f t="shared" si="18"/>
        <v>0</v>
      </c>
      <c r="Q34" s="20">
        <f t="shared" si="18"/>
        <v>0</v>
      </c>
      <c r="R34" s="21" t="s">
        <v>200</v>
      </c>
      <c r="S34" s="70"/>
      <c r="T34" s="70"/>
      <c r="U34" s="70"/>
      <c r="V34" s="70"/>
      <c r="W34" s="70"/>
      <c r="X34" s="70"/>
      <c r="Y34" s="70"/>
      <c r="Z34" s="19"/>
      <c r="AA34" s="19"/>
      <c r="AB34" s="19"/>
      <c r="AC34" s="19"/>
      <c r="AD34" s="19"/>
    </row>
    <row r="35" spans="2:30" x14ac:dyDescent="0.2">
      <c r="B35" s="335" t="s">
        <v>263</v>
      </c>
      <c r="C35" s="179">
        <v>4</v>
      </c>
      <c r="D35" s="179">
        <v>0.01</v>
      </c>
      <c r="E35" s="179">
        <v>0.75</v>
      </c>
      <c r="F35" s="179">
        <v>5.0000000000000001E-3</v>
      </c>
      <c r="G35" s="179">
        <v>0.18</v>
      </c>
      <c r="H35" s="179">
        <v>0.02</v>
      </c>
      <c r="I35" s="483"/>
      <c r="K35" s="320">
        <f>INDEX(G28:G36,MATCH(C24,C28:C36,0))</f>
        <v>0.18</v>
      </c>
      <c r="L35" s="20" t="s">
        <v>68</v>
      </c>
      <c r="M35" s="20">
        <f t="shared" si="17"/>
        <v>0</v>
      </c>
      <c r="N35" s="20">
        <f t="shared" ref="N35:Q35" si="19">N8*$F$40*$C$21*$K$35*$C$22</f>
        <v>0</v>
      </c>
      <c r="O35" s="20">
        <f t="shared" si="19"/>
        <v>0</v>
      </c>
      <c r="P35" s="20">
        <f t="shared" si="19"/>
        <v>0</v>
      </c>
      <c r="Q35" s="20">
        <f t="shared" si="19"/>
        <v>0</v>
      </c>
      <c r="R35" s="21" t="s">
        <v>200</v>
      </c>
      <c r="S35" s="70"/>
      <c r="T35" s="70"/>
      <c r="U35" s="70"/>
      <c r="V35" s="70"/>
      <c r="W35" s="70"/>
      <c r="X35" s="70"/>
      <c r="Y35" s="70"/>
      <c r="Z35" s="19"/>
      <c r="AA35" s="19"/>
      <c r="AB35" s="19"/>
      <c r="AC35" s="19"/>
      <c r="AD35" s="19"/>
    </row>
    <row r="36" spans="2:30" x14ac:dyDescent="0.2">
      <c r="B36" s="337" t="s">
        <v>264</v>
      </c>
      <c r="C36" s="301">
        <v>9</v>
      </c>
      <c r="D36" s="301">
        <v>0.02</v>
      </c>
      <c r="E36" s="301">
        <v>0.8</v>
      </c>
      <c r="F36" s="301">
        <v>0.01</v>
      </c>
      <c r="G36" s="301">
        <v>0.5</v>
      </c>
      <c r="H36" s="301">
        <v>0.02</v>
      </c>
      <c r="I36" s="484"/>
      <c r="K36" s="20"/>
      <c r="L36" s="20" t="s">
        <v>69</v>
      </c>
      <c r="M36" s="20">
        <f t="shared" si="17"/>
        <v>0</v>
      </c>
      <c r="N36" s="20">
        <f t="shared" ref="N36:Q36" si="20">N9*$F$40*$C$21*$K$35*$C$22</f>
        <v>0</v>
      </c>
      <c r="O36" s="20">
        <f t="shared" si="20"/>
        <v>0</v>
      </c>
      <c r="P36" s="20">
        <f t="shared" si="20"/>
        <v>0</v>
      </c>
      <c r="Q36" s="20">
        <f t="shared" si="20"/>
        <v>0</v>
      </c>
      <c r="R36" s="21" t="s">
        <v>200</v>
      </c>
      <c r="S36" s="70"/>
      <c r="T36" s="70"/>
      <c r="U36" s="70"/>
      <c r="V36" s="70"/>
      <c r="W36" s="70"/>
      <c r="X36" s="70"/>
      <c r="Y36" s="70"/>
      <c r="Z36" s="19"/>
      <c r="AA36" s="19"/>
      <c r="AB36" s="19"/>
      <c r="AC36" s="19"/>
      <c r="AD36" s="19"/>
    </row>
    <row r="37" spans="2:30" x14ac:dyDescent="0.2">
      <c r="B37" s="321"/>
      <c r="C37" s="321"/>
      <c r="D37" s="321"/>
      <c r="E37" s="321"/>
      <c r="F37" s="321"/>
      <c r="G37" s="321"/>
      <c r="H37" s="321"/>
      <c r="I37" s="321"/>
      <c r="K37" s="20"/>
      <c r="L37" s="20"/>
      <c r="M37" s="20"/>
      <c r="N37" s="20"/>
      <c r="O37" s="20"/>
      <c r="P37" s="20"/>
      <c r="Q37" s="20"/>
      <c r="R37" s="20"/>
      <c r="S37" s="70"/>
      <c r="T37" s="70"/>
      <c r="U37" s="70"/>
      <c r="V37" s="70"/>
      <c r="W37" s="70"/>
      <c r="X37" s="70"/>
      <c r="Y37" s="70"/>
      <c r="Z37" s="19"/>
      <c r="AA37" s="19"/>
      <c r="AB37" s="19"/>
      <c r="AC37" s="19"/>
      <c r="AD37" s="19"/>
    </row>
    <row r="38" spans="2:30" x14ac:dyDescent="0.2">
      <c r="B38" s="332"/>
      <c r="C38" s="333" t="s">
        <v>125</v>
      </c>
      <c r="D38" s="333" t="s">
        <v>126</v>
      </c>
      <c r="E38" s="333" t="s">
        <v>127</v>
      </c>
      <c r="F38" s="333" t="s">
        <v>128</v>
      </c>
      <c r="G38" s="333" t="s">
        <v>129</v>
      </c>
      <c r="H38" s="333"/>
      <c r="I38" s="334"/>
      <c r="K38" s="20" t="s">
        <v>265</v>
      </c>
      <c r="L38" s="20" t="s">
        <v>65</v>
      </c>
      <c r="M38" s="20">
        <f>M6*$G$39*$C$21*$K$40*$C$22</f>
        <v>0</v>
      </c>
      <c r="N38" s="20">
        <f>N6*$G$40*$C$21*$K$40*$C$22</f>
        <v>0</v>
      </c>
      <c r="O38" s="20">
        <f t="shared" ref="O38:Q38" si="21">O6*$G$40*$C$21*$K$40*$C$22</f>
        <v>0</v>
      </c>
      <c r="P38" s="20">
        <f t="shared" si="21"/>
        <v>0</v>
      </c>
      <c r="Q38" s="20">
        <f t="shared" si="21"/>
        <v>0</v>
      </c>
      <c r="R38" s="21" t="s">
        <v>200</v>
      </c>
      <c r="S38" s="70"/>
      <c r="T38" s="70"/>
      <c r="U38" s="70"/>
      <c r="V38" s="70"/>
      <c r="W38" s="70"/>
      <c r="X38" s="70"/>
      <c r="Y38" s="70"/>
      <c r="Z38" s="19"/>
      <c r="AA38" s="19"/>
      <c r="AB38" s="19"/>
      <c r="AC38" s="19"/>
      <c r="AD38" s="19"/>
    </row>
    <row r="39" spans="2:30" x14ac:dyDescent="0.2">
      <c r="B39" s="335" t="s">
        <v>130</v>
      </c>
      <c r="C39" s="321">
        <f>'Data input'!C97/100</f>
        <v>0.84290000000000009</v>
      </c>
      <c r="D39" s="321">
        <f>'Data input'!D97/100</f>
        <v>0.11599999999999999</v>
      </c>
      <c r="E39" s="321">
        <f>'Data input'!E97/100</f>
        <v>0</v>
      </c>
      <c r="F39" s="321">
        <f>'Data input'!F97/100</f>
        <v>0</v>
      </c>
      <c r="G39" s="321">
        <f>'Data input'!G97/100</f>
        <v>0</v>
      </c>
      <c r="H39" s="321"/>
      <c r="I39" s="336" t="s">
        <v>97</v>
      </c>
      <c r="K39" s="20" t="s">
        <v>240</v>
      </c>
      <c r="L39" s="20" t="s">
        <v>67</v>
      </c>
      <c r="M39" s="20">
        <f t="shared" ref="M39:M41" si="22">M7*$G$39*$C$21*$K$40*$C$22</f>
        <v>0</v>
      </c>
      <c r="N39" s="20">
        <f t="shared" ref="N39:Q39" si="23">N7*$G$40*$C$21*$K$40*$C$22</f>
        <v>0</v>
      </c>
      <c r="O39" s="20">
        <f t="shared" si="23"/>
        <v>0</v>
      </c>
      <c r="P39" s="20">
        <f t="shared" si="23"/>
        <v>0</v>
      </c>
      <c r="Q39" s="20">
        <f t="shared" si="23"/>
        <v>0</v>
      </c>
      <c r="R39" s="21" t="s">
        <v>200</v>
      </c>
      <c r="S39" s="70"/>
      <c r="T39" s="70"/>
      <c r="U39" s="70"/>
      <c r="V39" s="70"/>
      <c r="W39" s="70"/>
      <c r="X39" s="70"/>
      <c r="Y39" s="70"/>
    </row>
    <row r="40" spans="2:30" x14ac:dyDescent="0.2">
      <c r="B40" s="337" t="s">
        <v>132</v>
      </c>
      <c r="C40" s="338">
        <f>'Data input'!C98/100</f>
        <v>1</v>
      </c>
      <c r="D40" s="338">
        <f>'Data input'!D98/100</f>
        <v>0</v>
      </c>
      <c r="E40" s="338">
        <f>'Data input'!E98/100</f>
        <v>0</v>
      </c>
      <c r="F40" s="338">
        <f>'Data input'!F98/100</f>
        <v>0</v>
      </c>
      <c r="G40" s="338">
        <f>'Data input'!G98/100</f>
        <v>0</v>
      </c>
      <c r="H40" s="338"/>
      <c r="I40" s="339" t="s">
        <v>97</v>
      </c>
      <c r="K40" s="320">
        <f>INDEX(H28:H36,MATCH(C24,C28:C36,0))</f>
        <v>0.02</v>
      </c>
      <c r="L40" s="20" t="s">
        <v>68</v>
      </c>
      <c r="M40" s="20">
        <f t="shared" si="22"/>
        <v>0</v>
      </c>
      <c r="N40" s="20">
        <f t="shared" ref="N40:Q40" si="24">N8*$G$40*$C$21*$K$40*$C$22</f>
        <v>0</v>
      </c>
      <c r="O40" s="20">
        <f t="shared" si="24"/>
        <v>0</v>
      </c>
      <c r="P40" s="20">
        <f t="shared" si="24"/>
        <v>0</v>
      </c>
      <c r="Q40" s="20">
        <f t="shared" si="24"/>
        <v>0</v>
      </c>
      <c r="R40" s="21" t="s">
        <v>200</v>
      </c>
      <c r="S40" s="70"/>
      <c r="T40" s="70"/>
      <c r="U40" s="70"/>
      <c r="V40" s="70"/>
      <c r="W40" s="70"/>
      <c r="X40" s="70"/>
      <c r="Y40" s="70"/>
    </row>
    <row r="41" spans="2:30" x14ac:dyDescent="0.2">
      <c r="K41" s="20"/>
      <c r="L41" s="20" t="s">
        <v>69</v>
      </c>
      <c r="M41" s="20">
        <f t="shared" si="22"/>
        <v>0</v>
      </c>
      <c r="N41" s="20">
        <f t="shared" ref="N41:Q41" si="25">N9*$G$40*$C$21*$K$40*$C$22</f>
        <v>0</v>
      </c>
      <c r="O41" s="20">
        <f t="shared" si="25"/>
        <v>0</v>
      </c>
      <c r="P41" s="20">
        <f t="shared" si="25"/>
        <v>0</v>
      </c>
      <c r="Q41" s="20">
        <f t="shared" si="25"/>
        <v>0</v>
      </c>
      <c r="R41" s="21" t="s">
        <v>200</v>
      </c>
      <c r="S41" s="70"/>
      <c r="T41" s="70"/>
      <c r="U41" s="70"/>
      <c r="V41" s="70"/>
      <c r="W41" s="70"/>
      <c r="X41" s="70"/>
      <c r="Y41" s="70"/>
    </row>
    <row r="42" spans="2:30" x14ac:dyDescent="0.2">
      <c r="K42" s="20"/>
      <c r="L42" s="20"/>
      <c r="M42" s="20"/>
      <c r="N42" s="20"/>
      <c r="O42" s="20"/>
      <c r="P42" s="20"/>
      <c r="Q42" s="20"/>
      <c r="R42" s="20"/>
      <c r="S42" s="70"/>
      <c r="T42" s="70"/>
      <c r="U42" s="70"/>
      <c r="V42" s="70"/>
      <c r="W42" s="70"/>
      <c r="X42" s="70"/>
      <c r="Y42" s="70"/>
    </row>
    <row r="43" spans="2:30" x14ac:dyDescent="0.2">
      <c r="K43" s="20" t="s">
        <v>266</v>
      </c>
      <c r="L43" s="20" t="s">
        <v>65</v>
      </c>
      <c r="M43" s="20">
        <f>SUM(M18,M23,M28,M33,M38)</f>
        <v>8.9504026661722025E-2</v>
      </c>
      <c r="N43" s="20">
        <f t="shared" ref="N43:Q43" si="26">SUM(N18,N23,N28,N33,N38)</f>
        <v>1.9895675570749437E-3</v>
      </c>
      <c r="O43" s="20">
        <f t="shared" si="26"/>
        <v>1.559039069650944E-3</v>
      </c>
      <c r="P43" s="20">
        <f t="shared" si="26"/>
        <v>3.7070868262256639E-3</v>
      </c>
      <c r="Q43" s="20">
        <f t="shared" si="26"/>
        <v>8.6607694120550407E-4</v>
      </c>
      <c r="R43" s="21" t="s">
        <v>200</v>
      </c>
      <c r="S43" s="70"/>
      <c r="T43" s="70"/>
      <c r="U43" s="70"/>
      <c r="V43" s="70"/>
      <c r="W43" s="70"/>
      <c r="X43" s="70"/>
      <c r="Y43" s="70"/>
    </row>
    <row r="44" spans="2:30" x14ac:dyDescent="0.2">
      <c r="K44" s="20"/>
      <c r="L44" s="20" t="s">
        <v>67</v>
      </c>
      <c r="M44" s="20">
        <f t="shared" ref="M44:Q44" si="27">SUM(M19,M24,M29,M34,M39)</f>
        <v>0.11130716310512327</v>
      </c>
      <c r="N44" s="20">
        <f t="shared" si="27"/>
        <v>2.4159034621624321E-3</v>
      </c>
      <c r="O44" s="20">
        <f t="shared" si="27"/>
        <v>1.893118870290432E-3</v>
      </c>
      <c r="P44" s="20">
        <f t="shared" si="27"/>
        <v>4.5014625747025932E-3</v>
      </c>
      <c r="Q44" s="20">
        <f t="shared" si="27"/>
        <v>1.0516648571781122E-3</v>
      </c>
      <c r="R44" s="21" t="s">
        <v>200</v>
      </c>
      <c r="S44" s="70"/>
      <c r="T44" s="70"/>
      <c r="U44" s="70"/>
      <c r="V44" s="70"/>
      <c r="W44" s="70"/>
      <c r="X44" s="70"/>
      <c r="Y44" s="70"/>
    </row>
    <row r="45" spans="2:30" x14ac:dyDescent="0.2">
      <c r="K45" s="20"/>
      <c r="L45" s="20" t="s">
        <v>68</v>
      </c>
      <c r="M45" s="20">
        <f t="shared" ref="M45:Q45" si="28">SUM(M20,M25,M30,M35,M40)</f>
        <v>0.11864885897928652</v>
      </c>
      <c r="N45" s="20">
        <f t="shared" si="28"/>
        <v>2.9843513356124164E-3</v>
      </c>
      <c r="O45" s="20">
        <f t="shared" si="28"/>
        <v>2.3385586044764161E-3</v>
      </c>
      <c r="P45" s="20">
        <f t="shared" si="28"/>
        <v>5.5606302393384965E-3</v>
      </c>
      <c r="Q45" s="20">
        <f t="shared" si="28"/>
        <v>1.2991154118082561E-3</v>
      </c>
      <c r="R45" s="21" t="s">
        <v>200</v>
      </c>
      <c r="S45" s="70"/>
      <c r="T45" s="70"/>
      <c r="U45" s="70"/>
      <c r="V45" s="70"/>
      <c r="W45" s="70"/>
      <c r="X45" s="70"/>
      <c r="Y45" s="70"/>
    </row>
    <row r="46" spans="2:30" x14ac:dyDescent="0.2">
      <c r="K46" s="20"/>
      <c r="L46" s="20" t="s">
        <v>69</v>
      </c>
      <c r="M46" s="20">
        <f t="shared" ref="M46:Q46" si="29">SUM(M21,M26,M31,M36,M41)</f>
        <v>4.5050132640238556E-2</v>
      </c>
      <c r="N46" s="20">
        <f t="shared" si="29"/>
        <v>2.0606235412561919E-3</v>
      </c>
      <c r="O46" s="20">
        <f t="shared" si="29"/>
        <v>1.6147190364241921E-3</v>
      </c>
      <c r="P46" s="20">
        <f t="shared" si="29"/>
        <v>3.8394827843051512E-3</v>
      </c>
      <c r="Q46" s="20">
        <f t="shared" si="29"/>
        <v>8.9700826053427203E-4</v>
      </c>
      <c r="R46" s="21" t="s">
        <v>200</v>
      </c>
      <c r="S46" s="70"/>
      <c r="T46" s="70"/>
      <c r="U46" s="70"/>
      <c r="V46" s="70"/>
      <c r="W46" s="70"/>
      <c r="X46" s="70"/>
      <c r="Y46" s="70"/>
    </row>
    <row r="47" spans="2:30" x14ac:dyDescent="0.2">
      <c r="K47" s="20"/>
      <c r="L47" s="20"/>
      <c r="M47" s="20"/>
      <c r="N47" s="20"/>
      <c r="O47" s="20"/>
      <c r="P47" s="20"/>
      <c r="Q47" s="20"/>
      <c r="R47" s="20"/>
      <c r="S47" s="70"/>
      <c r="T47" s="70"/>
      <c r="U47" s="70"/>
      <c r="V47" s="70"/>
      <c r="W47" s="70"/>
      <c r="X47" s="70"/>
      <c r="Y47" s="70"/>
    </row>
    <row r="48" spans="2:30" x14ac:dyDescent="0.2">
      <c r="K48" s="59" t="s">
        <v>267</v>
      </c>
      <c r="L48" s="59"/>
      <c r="M48" s="59"/>
      <c r="N48" s="21"/>
      <c r="O48" s="21"/>
      <c r="P48" s="21"/>
      <c r="Q48" s="21"/>
      <c r="R48" s="21"/>
      <c r="S48" s="71"/>
      <c r="T48" s="70"/>
      <c r="U48" s="70"/>
      <c r="V48" s="70"/>
      <c r="W48" s="70"/>
      <c r="X48" s="70"/>
      <c r="Y48" s="70"/>
    </row>
    <row r="49" spans="11:25" x14ac:dyDescent="0.2">
      <c r="K49" s="21"/>
      <c r="L49" s="59" t="s">
        <v>268</v>
      </c>
      <c r="M49" s="21"/>
      <c r="N49" s="21"/>
      <c r="O49" s="21"/>
      <c r="P49" s="21"/>
      <c r="Q49" s="21"/>
      <c r="R49" s="21"/>
      <c r="S49" s="70" t="s">
        <v>269</v>
      </c>
      <c r="T49" s="70" t="s">
        <v>270</v>
      </c>
      <c r="U49" s="70" t="s">
        <v>185</v>
      </c>
      <c r="V49" s="70" t="s">
        <v>270</v>
      </c>
      <c r="W49" s="70" t="s">
        <v>185</v>
      </c>
      <c r="X49" s="70" t="s">
        <v>271</v>
      </c>
      <c r="Y49" s="70" t="s">
        <v>185</v>
      </c>
    </row>
    <row r="50" spans="11:25" x14ac:dyDescent="0.2">
      <c r="K50" s="21"/>
      <c r="L50" s="21"/>
      <c r="M50" s="21"/>
      <c r="N50" s="21"/>
      <c r="O50" s="21"/>
      <c r="P50" s="21"/>
      <c r="Q50" s="21"/>
      <c r="R50" s="21"/>
      <c r="S50" s="71"/>
      <c r="T50" s="70"/>
      <c r="U50" s="70"/>
      <c r="V50" s="70"/>
      <c r="W50" s="70"/>
      <c r="X50" s="70"/>
      <c r="Y50" s="70"/>
    </row>
    <row r="51" spans="11:25" x14ac:dyDescent="0.2">
      <c r="K51" s="21"/>
      <c r="L51" s="263" t="str">
        <f>'Enteric fermentation'!L28</f>
        <v>MPW</v>
      </c>
      <c r="M51" s="485">
        <f>'Enteric fermentation'!M28</f>
        <v>0</v>
      </c>
      <c r="N51" s="263">
        <f>'Enteric fermentation'!N28</f>
        <v>0</v>
      </c>
      <c r="O51" s="263">
        <f>'Enteric fermentation'!O28</f>
        <v>1.8249999999999999E-2</v>
      </c>
      <c r="P51" s="263">
        <f>'Enteric fermentation'!P28</f>
        <v>0</v>
      </c>
      <c r="Q51" s="263">
        <f>'Enteric fermentation'!Q28</f>
        <v>2.0809999999999999E-2</v>
      </c>
      <c r="R51" s="262"/>
      <c r="S51" s="71"/>
      <c r="T51" s="70"/>
      <c r="U51" s="70"/>
      <c r="V51" s="70"/>
      <c r="W51" s="70"/>
      <c r="X51" s="70"/>
      <c r="Y51" s="70"/>
    </row>
    <row r="52" spans="11:25" x14ac:dyDescent="0.2">
      <c r="K52" s="21"/>
      <c r="L52" s="59"/>
      <c r="M52" s="21"/>
      <c r="N52" s="21"/>
      <c r="O52" s="21"/>
      <c r="P52" s="21"/>
      <c r="Q52" s="21"/>
      <c r="R52" s="21"/>
      <c r="S52" s="71"/>
      <c r="T52" s="70"/>
      <c r="U52" s="70"/>
      <c r="V52" s="70"/>
      <c r="W52" s="70"/>
      <c r="X52" s="70"/>
      <c r="Y52" s="70"/>
    </row>
    <row r="53" spans="11:25" x14ac:dyDescent="0.2">
      <c r="K53" s="21"/>
      <c r="L53" s="60" t="s">
        <v>65</v>
      </c>
      <c r="M53" s="63">
        <f>(D5*M43*91.25)*10^-6</f>
        <v>2.4501727298646405E-3</v>
      </c>
      <c r="N53" s="63">
        <f>(E5*N43*91.25)*10^-6</f>
        <v>9.0774019791544304E-6</v>
      </c>
      <c r="O53" s="63">
        <f>((F5*O43*7.25)+(F5*$O$51*84))*10^-6</f>
        <v>7.7215151662748453E-5</v>
      </c>
      <c r="P53" s="63">
        <f>(G5*P43*91.25)*10^-6</f>
        <v>1.6913583644654591E-5</v>
      </c>
      <c r="Q53" s="63">
        <f>((H5*Q43*7.25)+(H5*$Q$51*84))*10^-6</f>
        <v>8.7715952891187E-5</v>
      </c>
      <c r="R53" s="21" t="s">
        <v>211</v>
      </c>
      <c r="S53" s="71"/>
      <c r="T53" s="70"/>
      <c r="U53" s="70"/>
      <c r="V53" s="70"/>
      <c r="W53" s="70"/>
      <c r="X53" s="70"/>
      <c r="Y53" s="70"/>
    </row>
    <row r="54" spans="11:25" x14ac:dyDescent="0.2">
      <c r="K54" s="21"/>
      <c r="L54" s="60" t="s">
        <v>67</v>
      </c>
      <c r="M54" s="63">
        <f>(D6*M44*91.25)*10^-6</f>
        <v>3.0470335900027491E-3</v>
      </c>
      <c r="N54" s="63">
        <f t="shared" ref="N54:N56" si="30">(E6*N44*91.25)*10^-6</f>
        <v>1.1022559546116095E-5</v>
      </c>
      <c r="O54" s="63">
        <f t="shared" ref="O54:O56" si="31">((F6*O44*7.25)+(F6*$O$51*84))*10^-6</f>
        <v>7.7336255590480278E-5</v>
      </c>
      <c r="P54" s="63">
        <f t="shared" ref="P54:P56" si="32">(G6*P44*91.25)*10^-6</f>
        <v>2.0537922997080581E-5</v>
      </c>
      <c r="Q54" s="63">
        <f t="shared" ref="Q54:Q56" si="33">((H6*Q44*7.25)+(H6*$Q$51*84))*10^-6</f>
        <v>8.778322851072706E-5</v>
      </c>
      <c r="R54" s="21" t="s">
        <v>211</v>
      </c>
      <c r="S54" s="71"/>
      <c r="T54" s="70"/>
      <c r="U54" s="70"/>
      <c r="V54" s="70"/>
      <c r="W54" s="70"/>
      <c r="X54" s="70"/>
      <c r="Y54" s="70"/>
    </row>
    <row r="55" spans="11:25" x14ac:dyDescent="0.2">
      <c r="K55" s="21"/>
      <c r="L55" s="60" t="s">
        <v>68</v>
      </c>
      <c r="M55" s="63">
        <f>(D7*M45*91.25)*10^-6</f>
        <v>3.2480125145579681E-3</v>
      </c>
      <c r="N55" s="63">
        <f t="shared" si="30"/>
        <v>1.3616102968731648E-5</v>
      </c>
      <c r="O55" s="63">
        <f t="shared" si="31"/>
        <v>7.7497727494122689E-5</v>
      </c>
      <c r="P55" s="63">
        <f t="shared" si="32"/>
        <v>2.537037546698189E-5</v>
      </c>
      <c r="Q55" s="63">
        <f t="shared" si="33"/>
        <v>8.7872929336780479E-5</v>
      </c>
      <c r="R55" s="21" t="s">
        <v>211</v>
      </c>
      <c r="S55" s="71"/>
      <c r="T55" s="70"/>
      <c r="U55" s="70"/>
      <c r="V55" s="70"/>
      <c r="W55" s="70"/>
      <c r="X55" s="70"/>
      <c r="Y55" s="70"/>
    </row>
    <row r="56" spans="11:25" ht="18" customHeight="1" x14ac:dyDescent="0.2">
      <c r="K56" s="21"/>
      <c r="L56" s="60" t="s">
        <v>69</v>
      </c>
      <c r="M56" s="63">
        <f t="shared" ref="M56" si="34">(D8*M46*91.25)*10^-6</f>
        <v>1.2332473810265305E-3</v>
      </c>
      <c r="N56" s="63">
        <f t="shared" si="30"/>
        <v>9.4015949069813739E-6</v>
      </c>
      <c r="O56" s="63">
        <f t="shared" si="31"/>
        <v>7.7235335650703752E-5</v>
      </c>
      <c r="P56" s="63">
        <f t="shared" si="32"/>
        <v>1.7517640203392251E-5</v>
      </c>
      <c r="Q56" s="63">
        <f t="shared" si="33"/>
        <v>8.7727165494443665E-5</v>
      </c>
      <c r="R56" s="21" t="s">
        <v>211</v>
      </c>
      <c r="S56" s="71"/>
      <c r="T56" s="70"/>
      <c r="U56" s="70"/>
      <c r="V56" s="70"/>
      <c r="W56" s="70"/>
      <c r="X56" s="70"/>
      <c r="Y56" s="70"/>
    </row>
    <row r="57" spans="11:25" x14ac:dyDescent="0.2">
      <c r="K57" s="21"/>
      <c r="L57" s="21"/>
      <c r="M57" s="21"/>
      <c r="N57" s="21"/>
      <c r="O57" s="21"/>
      <c r="P57" s="21"/>
      <c r="Q57" s="21"/>
      <c r="R57" s="20"/>
      <c r="S57" s="71"/>
      <c r="T57" s="70"/>
      <c r="U57" s="70"/>
      <c r="V57" s="70"/>
      <c r="W57" s="70"/>
      <c r="X57" s="70"/>
      <c r="Y57" s="70"/>
    </row>
    <row r="58" spans="11:25" x14ac:dyDescent="0.2">
      <c r="K58" s="59" t="s">
        <v>272</v>
      </c>
      <c r="L58" s="98">
        <f>SUM(M53:Q56)</f>
        <v>1.0762307143796177E-2</v>
      </c>
      <c r="M58" s="63"/>
      <c r="N58" s="63"/>
      <c r="O58" s="63"/>
      <c r="P58" s="63"/>
      <c r="Q58" s="63"/>
      <c r="R58" s="21" t="s">
        <v>273</v>
      </c>
      <c r="S58" s="71"/>
      <c r="T58" s="70"/>
      <c r="U58" s="70"/>
      <c r="V58" s="70"/>
      <c r="W58" s="70"/>
      <c r="X58" s="70"/>
      <c r="Y58" s="70"/>
    </row>
    <row r="59" spans="11:25" x14ac:dyDescent="0.2">
      <c r="K59" s="59" t="s">
        <v>272</v>
      </c>
      <c r="L59" s="107">
        <f>L58*GWP!C5</f>
        <v>0.30134460002629293</v>
      </c>
      <c r="M59" s="63"/>
      <c r="N59" s="63"/>
      <c r="O59" s="63"/>
      <c r="P59" s="63"/>
      <c r="Q59" s="63"/>
      <c r="R59" s="21" t="s">
        <v>274</v>
      </c>
      <c r="S59" s="71"/>
      <c r="T59" s="70"/>
      <c r="U59" s="70"/>
      <c r="V59" s="70"/>
      <c r="W59" s="70"/>
      <c r="X59" s="70"/>
      <c r="Y59" s="70"/>
    </row>
    <row r="60" spans="11:25" x14ac:dyDescent="0.2">
      <c r="K60" s="76" t="s">
        <v>275</v>
      </c>
      <c r="L60" s="312">
        <f>L59*10^3</f>
        <v>301.34460002629294</v>
      </c>
      <c r="M60" s="84"/>
      <c r="N60" s="84"/>
      <c r="O60" s="84"/>
      <c r="P60" s="84"/>
      <c r="Q60" s="84"/>
      <c r="R60" s="77" t="s">
        <v>276</v>
      </c>
      <c r="S60" s="78"/>
      <c r="T60" s="155"/>
      <c r="U60" s="155"/>
      <c r="V60" s="155"/>
      <c r="W60" s="155"/>
      <c r="X60" s="155"/>
      <c r="Y60" s="155"/>
    </row>
  </sheetData>
  <phoneticPr fontId="0" type="noConversion"/>
  <pageMargins left="0.75" right="0.75" top="1" bottom="1" header="0.5" footer="0.5"/>
  <pageSetup paperSize="9" orientation="portrait" horizontalDpi="300" verticalDpi="300"/>
  <legacy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Y209"/>
  <sheetViews>
    <sheetView topLeftCell="A22" workbookViewId="0">
      <selection activeCell="D61" sqref="D61:H61"/>
    </sheetView>
  </sheetViews>
  <sheetFormatPr baseColWidth="10" defaultColWidth="9" defaultRowHeight="16" x14ac:dyDescent="0.2"/>
  <cols>
    <col min="1" max="1" width="3" style="1" customWidth="1"/>
    <col min="2" max="2" width="41.83203125" style="1" customWidth="1"/>
    <col min="3" max="3" width="30.83203125" style="1" customWidth="1"/>
    <col min="4" max="4" width="22.6640625" style="1" customWidth="1"/>
    <col min="5" max="5" width="24.83203125" style="1" customWidth="1"/>
    <col min="6" max="6" width="38.5" style="1" customWidth="1"/>
    <col min="7" max="7" width="16" style="1" customWidth="1"/>
    <col min="8" max="8" width="17" style="1" customWidth="1"/>
    <col min="9" max="9" width="22.33203125" style="1" customWidth="1"/>
    <col min="10" max="10" width="13.33203125" style="1" bestFit="1" customWidth="1"/>
    <col min="11" max="11" width="36.33203125" style="1" customWidth="1"/>
    <col min="12" max="13" width="15.33203125" style="1" customWidth="1"/>
    <col min="14" max="14" width="13" style="1" customWidth="1"/>
    <col min="15" max="15" width="13.33203125" style="1" customWidth="1"/>
    <col min="16" max="16" width="15.33203125" style="1" customWidth="1"/>
    <col min="17" max="17" width="16" style="1" customWidth="1"/>
    <col min="18" max="18" width="24" style="1" customWidth="1"/>
    <col min="19" max="19" width="19.33203125" style="69" customWidth="1"/>
    <col min="20" max="21" width="31" style="69" customWidth="1"/>
    <col min="22" max="22" width="20.83203125" style="69" customWidth="1"/>
    <col min="23" max="23" width="37.33203125" style="69" customWidth="1"/>
    <col min="24" max="24" width="22.5" style="1" customWidth="1"/>
    <col min="25" max="25" width="45.5" style="1" bestFit="1" customWidth="1"/>
    <col min="26" max="16384" width="9" style="1"/>
  </cols>
  <sheetData>
    <row r="1" spans="1:25" ht="31.25" customHeight="1" x14ac:dyDescent="0.2">
      <c r="A1" s="3" t="s">
        <v>277</v>
      </c>
      <c r="B1" s="3"/>
      <c r="C1" s="3"/>
      <c r="D1" s="3"/>
    </row>
    <row r="2" spans="1:25" ht="14.25" customHeight="1" x14ac:dyDescent="0.2"/>
    <row r="3" spans="1:25" ht="65.25" customHeight="1" x14ac:dyDescent="0.2">
      <c r="B3" s="88" t="s">
        <v>173</v>
      </c>
      <c r="C3" s="88" t="s">
        <v>63</v>
      </c>
      <c r="D3" s="87" t="str">
        <f>'Data input'!D10</f>
        <v>Milking Cows</v>
      </c>
      <c r="E3" s="87" t="str">
        <f>'Data input'!E10</f>
        <v xml:space="preserve">Heifers &gt;1 </v>
      </c>
      <c r="F3" s="87" t="str">
        <f>'Data input'!F10</f>
        <v xml:space="preserve">Heifers &lt;1 </v>
      </c>
      <c r="G3" s="87" t="str">
        <f>'Data input'!G10</f>
        <v>Dairy Bulls&gt;1</v>
      </c>
      <c r="H3" s="87" t="str">
        <f>'Data input'!H10</f>
        <v>Dairy Bulls&lt;1</v>
      </c>
      <c r="I3" s="87" t="str">
        <f>'Data input'!I10</f>
        <v>Units</v>
      </c>
      <c r="K3" s="86" t="s">
        <v>278</v>
      </c>
      <c r="L3" s="86" t="s">
        <v>63</v>
      </c>
      <c r="M3" s="87" t="str">
        <f>'Data input'!D10</f>
        <v>Milking Cows</v>
      </c>
      <c r="N3" s="87" t="str">
        <f>'Data input'!E10</f>
        <v xml:space="preserve">Heifers &gt;1 </v>
      </c>
      <c r="O3" s="87" t="str">
        <f>'Data input'!F10</f>
        <v xml:space="preserve">Heifers &lt;1 </v>
      </c>
      <c r="P3" s="87" t="str">
        <f>'Data input'!G10</f>
        <v>Dairy Bulls&gt;1</v>
      </c>
      <c r="Q3" s="87" t="str">
        <f>'Data input'!H10</f>
        <v>Dairy Bulls&lt;1</v>
      </c>
      <c r="R3" s="87" t="str">
        <f>'Data input'!I10</f>
        <v>Units</v>
      </c>
      <c r="S3" s="836" t="s">
        <v>175</v>
      </c>
      <c r="T3" s="835" t="s">
        <v>279</v>
      </c>
      <c r="U3" s="835" t="s">
        <v>177</v>
      </c>
      <c r="V3" s="835" t="s">
        <v>280</v>
      </c>
      <c r="W3" s="835" t="s">
        <v>177</v>
      </c>
      <c r="X3" s="835" t="s">
        <v>281</v>
      </c>
      <c r="Y3" s="835" t="s">
        <v>177</v>
      </c>
    </row>
    <row r="4" spans="1:25" ht="17" customHeight="1" x14ac:dyDescent="0.2">
      <c r="B4" s="14"/>
      <c r="C4" s="14"/>
      <c r="D4" s="14"/>
      <c r="E4" s="14"/>
      <c r="F4" s="14"/>
      <c r="G4" s="14"/>
      <c r="H4" s="14"/>
      <c r="I4" s="14"/>
      <c r="K4" s="14"/>
      <c r="L4" s="14"/>
      <c r="M4" s="14"/>
      <c r="N4" s="14"/>
      <c r="O4" s="14"/>
      <c r="P4" s="14"/>
      <c r="Q4" s="14"/>
      <c r="R4" s="14"/>
      <c r="S4" s="89"/>
      <c r="T4" s="160"/>
      <c r="U4" s="160"/>
      <c r="V4" s="160"/>
      <c r="W4" s="160"/>
      <c r="X4" s="160"/>
      <c r="Y4" s="160"/>
    </row>
    <row r="5" spans="1:25" ht="17" customHeight="1" x14ac:dyDescent="0.2">
      <c r="A5" s="3"/>
      <c r="B5" s="15" t="s">
        <v>181</v>
      </c>
      <c r="C5" s="64" t="s">
        <v>65</v>
      </c>
      <c r="D5" s="24">
        <f>'Enteric fermentation'!M6</f>
        <v>22.362443769005509</v>
      </c>
      <c r="E5" s="24">
        <f>'Enteric fermentation'!N6</f>
        <v>4.743684</v>
      </c>
      <c r="F5" s="24">
        <f>'Enteric fermentation'!O6</f>
        <v>3.7171839999999996</v>
      </c>
      <c r="G5" s="24">
        <f>'Enteric fermentation'!P6</f>
        <v>8.8387289999999989</v>
      </c>
      <c r="H5" s="24">
        <f>'Enteric fermentation'!Q6</f>
        <v>2.0649690000000001</v>
      </c>
      <c r="I5" s="14" t="s">
        <v>187</v>
      </c>
      <c r="K5" s="242" t="s">
        <v>282</v>
      </c>
      <c r="L5" s="14"/>
      <c r="M5" s="14"/>
      <c r="N5" s="14"/>
      <c r="O5" s="14"/>
      <c r="P5" s="14"/>
      <c r="Q5" s="14"/>
      <c r="R5" s="14"/>
      <c r="S5" s="89"/>
      <c r="T5" s="89"/>
      <c r="U5" s="89"/>
      <c r="V5" s="89"/>
      <c r="W5" s="89"/>
      <c r="X5" s="89"/>
      <c r="Y5" s="89"/>
    </row>
    <row r="6" spans="1:25" ht="17" customHeight="1" x14ac:dyDescent="0.2">
      <c r="A6" s="3"/>
      <c r="B6" s="14"/>
      <c r="C6" s="64" t="s">
        <v>67</v>
      </c>
      <c r="D6" s="24">
        <f>'Enteric fermentation'!M7</f>
        <v>22.902290324136246</v>
      </c>
      <c r="E6" s="24">
        <f>'Enteric fermentation'!N7</f>
        <v>4.743684</v>
      </c>
      <c r="F6" s="24">
        <f>'Enteric fermentation'!O7</f>
        <v>3.7171839999999996</v>
      </c>
      <c r="G6" s="24">
        <f>'Enteric fermentation'!P7</f>
        <v>8.8387289999999989</v>
      </c>
      <c r="H6" s="24">
        <f>'Enteric fermentation'!Q7</f>
        <v>2.0649690000000001</v>
      </c>
      <c r="I6" s="14" t="s">
        <v>187</v>
      </c>
      <c r="K6" s="14"/>
      <c r="L6" s="14"/>
      <c r="M6" s="14"/>
      <c r="N6" s="14"/>
      <c r="O6" s="14"/>
      <c r="P6" s="14"/>
      <c r="Q6" s="14"/>
      <c r="R6" s="14"/>
      <c r="S6" s="89"/>
      <c r="T6" s="89"/>
      <c r="U6" s="89"/>
      <c r="V6" s="89"/>
      <c r="W6" s="89"/>
      <c r="X6" s="89"/>
      <c r="Y6" s="89"/>
    </row>
    <row r="7" spans="1:25" ht="17" customHeight="1" x14ac:dyDescent="0.2">
      <c r="A7" s="3"/>
      <c r="B7" s="14"/>
      <c r="C7" s="64" t="s">
        <v>68</v>
      </c>
      <c r="D7" s="24">
        <f>'Enteric fermentation'!M8</f>
        <v>19.762823611716389</v>
      </c>
      <c r="E7" s="24">
        <f>'Enteric fermentation'!N8</f>
        <v>4.743684</v>
      </c>
      <c r="F7" s="24">
        <f>'Enteric fermentation'!O8</f>
        <v>3.7171839999999996</v>
      </c>
      <c r="G7" s="24">
        <f>'Enteric fermentation'!P8</f>
        <v>8.8387289999999989</v>
      </c>
      <c r="H7" s="24">
        <f>'Enteric fermentation'!Q8</f>
        <v>2.0649690000000001</v>
      </c>
      <c r="I7" s="14" t="s">
        <v>187</v>
      </c>
      <c r="K7" s="15" t="s">
        <v>283</v>
      </c>
      <c r="L7" s="15" t="s">
        <v>284</v>
      </c>
      <c r="M7" s="15"/>
      <c r="N7" s="11"/>
      <c r="O7" s="11"/>
      <c r="P7" s="12"/>
      <c r="Q7" s="14"/>
      <c r="R7" s="14"/>
      <c r="S7" s="89" t="s">
        <v>285</v>
      </c>
      <c r="T7" s="89" t="s">
        <v>286</v>
      </c>
      <c r="U7" s="89" t="s">
        <v>185</v>
      </c>
      <c r="V7" s="89" t="s">
        <v>286</v>
      </c>
      <c r="W7" s="89" t="s">
        <v>185</v>
      </c>
      <c r="X7" s="89" t="s">
        <v>287</v>
      </c>
      <c r="Y7" s="89" t="s">
        <v>185</v>
      </c>
    </row>
    <row r="8" spans="1:25" ht="17" customHeight="1" x14ac:dyDescent="0.2">
      <c r="A8" s="3"/>
      <c r="B8" s="14"/>
      <c r="C8" s="64" t="s">
        <v>69</v>
      </c>
      <c r="D8" s="24">
        <f>'Enteric fermentation'!M9</f>
        <v>10.867578725049299</v>
      </c>
      <c r="E8" s="24">
        <f>'Enteric fermentation'!N9</f>
        <v>4.743684</v>
      </c>
      <c r="F8" s="24">
        <f>'Enteric fermentation'!O9</f>
        <v>3.7171839999999996</v>
      </c>
      <c r="G8" s="24">
        <f>'Enteric fermentation'!P9</f>
        <v>8.8387289999999989</v>
      </c>
      <c r="H8" s="24">
        <f>'Enteric fermentation'!Q9</f>
        <v>2.0649690000000001</v>
      </c>
      <c r="I8" s="14" t="s">
        <v>187</v>
      </c>
      <c r="K8" s="14"/>
      <c r="L8" s="64" t="s">
        <v>65</v>
      </c>
      <c r="M8" s="265">
        <f>D5*(D10/100)</f>
        <v>5.5906109422513772</v>
      </c>
      <c r="N8" s="265">
        <f t="shared" ref="M8:Q11" si="0">E5*(E10/100)</f>
        <v>1.185921</v>
      </c>
      <c r="O8" s="265">
        <f t="shared" si="0"/>
        <v>0.9292959999999999</v>
      </c>
      <c r="P8" s="265">
        <f t="shared" si="0"/>
        <v>2.2096822499999997</v>
      </c>
      <c r="Q8" s="265">
        <f t="shared" si="0"/>
        <v>0.51624225000000001</v>
      </c>
      <c r="R8" s="64" t="s">
        <v>226</v>
      </c>
      <c r="S8" s="89"/>
      <c r="T8" s="89"/>
      <c r="U8" s="89"/>
      <c r="V8" s="89"/>
      <c r="W8" s="89"/>
      <c r="X8" s="89"/>
      <c r="Y8" s="89"/>
    </row>
    <row r="9" spans="1:25" ht="17" customHeight="1" x14ac:dyDescent="0.2">
      <c r="A9" s="3"/>
      <c r="B9" s="14"/>
      <c r="C9" s="14"/>
      <c r="D9" s="14"/>
      <c r="E9" s="14"/>
      <c r="F9" s="14"/>
      <c r="G9" s="14"/>
      <c r="H9" s="14"/>
      <c r="I9" s="14"/>
      <c r="K9" s="16"/>
      <c r="L9" s="64" t="s">
        <v>67</v>
      </c>
      <c r="M9" s="265">
        <f t="shared" si="0"/>
        <v>1.6031603226895375</v>
      </c>
      <c r="N9" s="265">
        <f t="shared" si="0"/>
        <v>0.33205788000000003</v>
      </c>
      <c r="O9" s="265">
        <f t="shared" si="0"/>
        <v>0.26020287999999997</v>
      </c>
      <c r="P9" s="265">
        <f t="shared" si="0"/>
        <v>0.61871102999999994</v>
      </c>
      <c r="Q9" s="265">
        <f t="shared" si="0"/>
        <v>0.14454783000000002</v>
      </c>
      <c r="R9" s="64" t="s">
        <v>226</v>
      </c>
      <c r="S9" s="89"/>
      <c r="T9" s="89"/>
      <c r="U9" s="89"/>
      <c r="V9" s="89"/>
      <c r="W9" s="89"/>
      <c r="X9" s="89"/>
      <c r="Y9" s="89"/>
    </row>
    <row r="10" spans="1:25" ht="17" customHeight="1" x14ac:dyDescent="0.2">
      <c r="A10" s="3"/>
      <c r="B10" s="10" t="s">
        <v>288</v>
      </c>
      <c r="C10" s="64" t="s">
        <v>65</v>
      </c>
      <c r="D10" s="14">
        <f>'Data input'!D30</f>
        <v>25</v>
      </c>
      <c r="E10" s="14">
        <f>'Data input'!E30</f>
        <v>25</v>
      </c>
      <c r="F10" s="14">
        <f>'Data input'!F30</f>
        <v>25</v>
      </c>
      <c r="G10" s="14">
        <f>'Data input'!G30</f>
        <v>25</v>
      </c>
      <c r="H10" s="14">
        <f>'Data input'!H30</f>
        <v>25</v>
      </c>
      <c r="I10" s="14" t="str">
        <f>'Data input'!I30</f>
        <v>%</v>
      </c>
      <c r="K10" s="13"/>
      <c r="L10" s="64" t="s">
        <v>68</v>
      </c>
      <c r="M10" s="265">
        <f t="shared" si="0"/>
        <v>1.9762823611716389</v>
      </c>
      <c r="N10" s="265">
        <f t="shared" si="0"/>
        <v>0.47436840000000002</v>
      </c>
      <c r="O10" s="265">
        <f t="shared" si="0"/>
        <v>0.3717184</v>
      </c>
      <c r="P10" s="265">
        <f t="shared" si="0"/>
        <v>0.88387289999999996</v>
      </c>
      <c r="Q10" s="265">
        <f t="shared" si="0"/>
        <v>0.20649690000000001</v>
      </c>
      <c r="R10" s="64" t="s">
        <v>226</v>
      </c>
      <c r="S10" s="89"/>
      <c r="T10" s="89"/>
      <c r="U10" s="89"/>
      <c r="V10" s="89"/>
      <c r="W10" s="89"/>
      <c r="X10" s="89"/>
      <c r="Y10" s="89"/>
    </row>
    <row r="11" spans="1:25" ht="17" customHeight="1" x14ac:dyDescent="0.2">
      <c r="A11" s="3"/>
      <c r="B11" s="14"/>
      <c r="C11" s="64" t="s">
        <v>67</v>
      </c>
      <c r="D11" s="14">
        <f>'Data input'!D31</f>
        <v>7</v>
      </c>
      <c r="E11" s="14">
        <f>'Data input'!E31</f>
        <v>7</v>
      </c>
      <c r="F11" s="14">
        <f>'Data input'!F31</f>
        <v>7</v>
      </c>
      <c r="G11" s="14">
        <f>'Data input'!G31</f>
        <v>7</v>
      </c>
      <c r="H11" s="14">
        <f>'Data input'!H31</f>
        <v>7</v>
      </c>
      <c r="I11" s="14" t="str">
        <f>'Data input'!I31</f>
        <v>%</v>
      </c>
      <c r="K11" s="14"/>
      <c r="L11" s="64" t="s">
        <v>69</v>
      </c>
      <c r="M11" s="265">
        <f t="shared" si="0"/>
        <v>2.2821915322603528</v>
      </c>
      <c r="N11" s="265">
        <f t="shared" si="0"/>
        <v>0.99617363999999997</v>
      </c>
      <c r="O11" s="265">
        <f t="shared" si="0"/>
        <v>0.78060863999999985</v>
      </c>
      <c r="P11" s="265">
        <f t="shared" si="0"/>
        <v>1.8561330899999997</v>
      </c>
      <c r="Q11" s="265">
        <f t="shared" si="0"/>
        <v>0.43364349000000002</v>
      </c>
      <c r="R11" s="64" t="s">
        <v>226</v>
      </c>
      <c r="S11" s="89"/>
      <c r="T11" s="89"/>
      <c r="U11" s="89"/>
      <c r="V11" s="89"/>
      <c r="W11" s="89"/>
      <c r="X11" s="89"/>
      <c r="Y11" s="89"/>
    </row>
    <row r="12" spans="1:25" ht="17" customHeight="1" x14ac:dyDescent="0.2">
      <c r="A12" s="3"/>
      <c r="B12" s="14"/>
      <c r="C12" s="64" t="s">
        <v>68</v>
      </c>
      <c r="D12" s="14">
        <f>'Data input'!D32</f>
        <v>10</v>
      </c>
      <c r="E12" s="14">
        <f>'Data input'!E32</f>
        <v>10</v>
      </c>
      <c r="F12" s="14">
        <f>'Data input'!F32</f>
        <v>10</v>
      </c>
      <c r="G12" s="14">
        <f>'Data input'!G32</f>
        <v>10</v>
      </c>
      <c r="H12" s="14">
        <f>'Data input'!H32</f>
        <v>10</v>
      </c>
      <c r="I12" s="14" t="str">
        <f>'Data input'!I32</f>
        <v>%</v>
      </c>
      <c r="K12" s="17"/>
      <c r="L12" s="17"/>
      <c r="M12" s="17"/>
      <c r="N12" s="17"/>
      <c r="O12" s="17"/>
      <c r="P12" s="23"/>
      <c r="Q12" s="14"/>
      <c r="R12" s="14"/>
      <c r="S12" s="89"/>
      <c r="T12" s="89"/>
      <c r="U12" s="89"/>
      <c r="V12" s="89"/>
      <c r="W12" s="89"/>
      <c r="X12" s="89"/>
      <c r="Y12" s="89"/>
    </row>
    <row r="13" spans="1:25" ht="17" customHeight="1" x14ac:dyDescent="0.2">
      <c r="A13" s="3"/>
      <c r="B13" s="14"/>
      <c r="C13" s="64" t="s">
        <v>69</v>
      </c>
      <c r="D13" s="14">
        <f>'Data input'!D33</f>
        <v>21</v>
      </c>
      <c r="E13" s="14">
        <f>'Data input'!E33</f>
        <v>21</v>
      </c>
      <c r="F13" s="14">
        <f>'Data input'!F33</f>
        <v>21</v>
      </c>
      <c r="G13" s="14">
        <f>'Data input'!G33</f>
        <v>21</v>
      </c>
      <c r="H13" s="14">
        <f>'Data input'!H33</f>
        <v>21</v>
      </c>
      <c r="I13" s="14" t="str">
        <f>'Data input'!I33</f>
        <v>%</v>
      </c>
      <c r="K13" s="161" t="s">
        <v>289</v>
      </c>
      <c r="L13" s="162" t="s">
        <v>290</v>
      </c>
      <c r="M13" s="162"/>
      <c r="N13" s="17"/>
      <c r="O13" s="17"/>
      <c r="P13" s="23"/>
      <c r="Q13" s="14"/>
      <c r="R13" s="14"/>
      <c r="S13" s="89" t="s">
        <v>291</v>
      </c>
      <c r="T13" s="89" t="s">
        <v>292</v>
      </c>
      <c r="U13" s="89" t="s">
        <v>293</v>
      </c>
      <c r="V13" s="89" t="s">
        <v>184</v>
      </c>
      <c r="W13" s="89" t="s">
        <v>294</v>
      </c>
      <c r="X13" s="89" t="s">
        <v>186</v>
      </c>
      <c r="Y13" s="89" t="s">
        <v>185</v>
      </c>
    </row>
    <row r="14" spans="1:25" ht="32.25" customHeight="1" x14ac:dyDescent="0.2">
      <c r="A14" s="3"/>
      <c r="B14" s="14"/>
      <c r="C14" s="14"/>
      <c r="D14" s="14"/>
      <c r="E14" s="14"/>
      <c r="F14" s="14"/>
      <c r="G14" s="14"/>
      <c r="H14" s="14"/>
      <c r="I14" s="14"/>
      <c r="K14" s="954" t="s">
        <v>295</v>
      </c>
      <c r="L14" s="954"/>
      <c r="M14" s="954"/>
      <c r="N14" s="954"/>
      <c r="O14" s="954"/>
      <c r="P14" s="954"/>
      <c r="Q14" s="954"/>
      <c r="R14" s="954"/>
      <c r="S14" s="89"/>
      <c r="T14" s="89"/>
      <c r="U14" s="89"/>
      <c r="V14" s="709"/>
      <c r="W14" s="710" t="s">
        <v>296</v>
      </c>
      <c r="X14" s="709"/>
      <c r="Y14" s="710"/>
    </row>
    <row r="15" spans="1:25" x14ac:dyDescent="0.2">
      <c r="B15" s="10" t="s">
        <v>77</v>
      </c>
      <c r="C15" s="64" t="s">
        <v>65</v>
      </c>
      <c r="D15" s="14">
        <f>'Data input'!D36</f>
        <v>76</v>
      </c>
      <c r="E15" s="14">
        <f>'Data input'!E36</f>
        <v>76</v>
      </c>
      <c r="F15" s="14">
        <f>'Data input'!F36</f>
        <v>76</v>
      </c>
      <c r="G15" s="14">
        <f>'Data input'!G36</f>
        <v>76</v>
      </c>
      <c r="H15" s="14">
        <f>'Data input'!H36</f>
        <v>76</v>
      </c>
      <c r="I15" s="14" t="str">
        <f>'Data input'!I36</f>
        <v>%</v>
      </c>
      <c r="K15" s="161"/>
      <c r="L15" s="704" t="s">
        <v>297</v>
      </c>
      <c r="M15" s="162"/>
      <c r="N15" s="17"/>
      <c r="O15" s="17"/>
      <c r="P15" s="23"/>
      <c r="Q15" s="14"/>
      <c r="R15" s="14"/>
      <c r="S15" s="89"/>
      <c r="T15" s="89"/>
      <c r="U15" s="89"/>
      <c r="V15" s="89"/>
      <c r="W15" s="89"/>
      <c r="X15" s="89"/>
      <c r="Y15" s="89"/>
    </row>
    <row r="16" spans="1:25" x14ac:dyDescent="0.2">
      <c r="B16" s="14"/>
      <c r="C16" s="64" t="s">
        <v>67</v>
      </c>
      <c r="D16" s="14">
        <f>'Data input'!D37</f>
        <v>70</v>
      </c>
      <c r="E16" s="14">
        <f>'Data input'!E37</f>
        <v>70</v>
      </c>
      <c r="F16" s="14">
        <f>'Data input'!F37</f>
        <v>70</v>
      </c>
      <c r="G16" s="14">
        <f>'Data input'!G37</f>
        <v>70</v>
      </c>
      <c r="H16" s="14">
        <f>'Data input'!H37</f>
        <v>70</v>
      </c>
      <c r="I16" s="14" t="str">
        <f>'Data input'!I37</f>
        <v>%</v>
      </c>
      <c r="K16" s="161"/>
      <c r="L16" s="704" t="s">
        <v>298</v>
      </c>
      <c r="M16" s="162"/>
      <c r="N16" s="17">
        <v>0</v>
      </c>
      <c r="O16" s="17"/>
      <c r="P16" s="23"/>
      <c r="Q16" s="14"/>
      <c r="R16" s="14"/>
      <c r="S16" s="89"/>
      <c r="T16" s="89"/>
      <c r="U16" s="89"/>
      <c r="V16" s="89"/>
      <c r="W16" s="89"/>
      <c r="X16" s="89"/>
      <c r="Y16" s="89"/>
    </row>
    <row r="17" spans="2:25" x14ac:dyDescent="0.2">
      <c r="B17" s="14"/>
      <c r="C17" s="64" t="s">
        <v>68</v>
      </c>
      <c r="D17" s="14">
        <f>'Data input'!D38</f>
        <v>62</v>
      </c>
      <c r="E17" s="14">
        <f>'Data input'!E38</f>
        <v>62</v>
      </c>
      <c r="F17" s="14">
        <f>'Data input'!F38</f>
        <v>62</v>
      </c>
      <c r="G17" s="14">
        <f>'Data input'!G38</f>
        <v>62</v>
      </c>
      <c r="H17" s="14">
        <f>'Data input'!H38</f>
        <v>62</v>
      </c>
      <c r="I17" s="14" t="str">
        <f>'Data input'!I38</f>
        <v>%</v>
      </c>
      <c r="K17" s="161"/>
      <c r="L17" s="704" t="s">
        <v>299</v>
      </c>
      <c r="M17" s="162"/>
      <c r="N17" s="17"/>
      <c r="O17" s="17"/>
      <c r="P17" s="23"/>
      <c r="Q17" s="14"/>
      <c r="R17" s="14"/>
      <c r="S17" s="89"/>
      <c r="T17" s="89"/>
      <c r="U17" s="89"/>
      <c r="V17" s="89"/>
      <c r="W17" s="89"/>
      <c r="X17" s="89"/>
      <c r="Y17" s="89"/>
    </row>
    <row r="18" spans="2:25" x14ac:dyDescent="0.2">
      <c r="B18" s="14"/>
      <c r="C18" s="64" t="s">
        <v>69</v>
      </c>
      <c r="D18" s="14">
        <f>'Data input'!D39</f>
        <v>75</v>
      </c>
      <c r="E18" s="14">
        <f>'Data input'!E39</f>
        <v>75</v>
      </c>
      <c r="F18" s="14">
        <f>'Data input'!F39</f>
        <v>75</v>
      </c>
      <c r="G18" s="14">
        <f>'Data input'!G39</f>
        <v>75</v>
      </c>
      <c r="H18" s="14">
        <f>'Data input'!H39</f>
        <v>75</v>
      </c>
      <c r="I18" s="14" t="str">
        <f>'Data input'!I39</f>
        <v>%</v>
      </c>
      <c r="K18" s="161"/>
      <c r="L18" s="162"/>
      <c r="M18" s="162"/>
      <c r="N18" s="17"/>
      <c r="O18" s="17"/>
      <c r="P18" s="23"/>
      <c r="Q18" s="14"/>
      <c r="R18" s="14"/>
      <c r="S18" s="89"/>
      <c r="T18" s="89"/>
      <c r="U18" s="89"/>
      <c r="V18" s="89"/>
      <c r="W18" s="89"/>
      <c r="X18" s="89"/>
      <c r="Y18" s="89"/>
    </row>
    <row r="19" spans="2:25" x14ac:dyDescent="0.2">
      <c r="B19" s="14"/>
      <c r="C19" s="14"/>
      <c r="D19" s="11"/>
      <c r="E19" s="11"/>
      <c r="F19" s="11"/>
      <c r="G19" s="11"/>
      <c r="H19" s="11"/>
      <c r="I19" s="12"/>
      <c r="K19" s="161"/>
      <c r="L19" s="162"/>
      <c r="M19" s="162"/>
      <c r="N19" s="17"/>
      <c r="O19" s="17"/>
      <c r="P19" s="23"/>
      <c r="Q19" s="14"/>
      <c r="R19" s="14"/>
      <c r="S19" s="89"/>
      <c r="T19" s="89"/>
      <c r="U19" s="89"/>
      <c r="V19" s="89"/>
      <c r="W19" s="89"/>
      <c r="X19" s="89"/>
      <c r="Y19" s="89"/>
    </row>
    <row r="20" spans="2:25" ht="17" x14ac:dyDescent="0.2">
      <c r="B20" s="10" t="s">
        <v>300</v>
      </c>
      <c r="C20" s="64" t="s">
        <v>65</v>
      </c>
      <c r="D20" s="29">
        <f t="shared" ref="D20:H23" si="1">0.1604*D15-1.037</f>
        <v>11.153399999999998</v>
      </c>
      <c r="E20" s="29">
        <f t="shared" si="1"/>
        <v>11.153399999999998</v>
      </c>
      <c r="F20" s="29">
        <f t="shared" si="1"/>
        <v>11.153399999999998</v>
      </c>
      <c r="G20" s="29">
        <f t="shared" si="1"/>
        <v>11.153399999999998</v>
      </c>
      <c r="H20" s="29">
        <f t="shared" si="1"/>
        <v>11.153399999999998</v>
      </c>
      <c r="I20" s="141" t="s">
        <v>301</v>
      </c>
      <c r="K20" s="17"/>
      <c r="L20" s="17" t="s">
        <v>65</v>
      </c>
      <c r="M20" s="264">
        <f>D5/(1.185+(0.00454*D30)-(0.0000026*(D30)^2)+((0.315*$N$16)))^2*$D$86+'Enteric fermentation'!M13</f>
        <v>16.834028315981218</v>
      </c>
      <c r="N20" s="264">
        <f>E5/(1.185+(0.00454*E30)-(0.0000026*(E30)^2)+((0.315*$N$16)))^2*$E$86+'Enteric fermentation'!N13</f>
        <v>1.1990745480231775</v>
      </c>
      <c r="O20" s="264">
        <f>F5/(1.185+(0.00454*F30)-(0.0000026*(F30)^2)+((0.315*$N$16)))^2*$F$86+'Enteric fermentation'!O13</f>
        <v>1.428714078767177</v>
      </c>
      <c r="P20" s="264">
        <f>G5/(1.185+(0.00454*G30)-(0.0000026*(G30)^2)+((0.315*$N$16)))^2*$G$86+'Enteric fermentation'!P13</f>
        <v>1</v>
      </c>
      <c r="Q20" s="264">
        <f>H5/(1.185+(0.00454*H30)-(0.0000026*(H30)^2)+((0.315*$N$16)))^2*$H$86+'Enteric fermentation'!Q13</f>
        <v>1.4705399775676975</v>
      </c>
      <c r="R20" s="64" t="s">
        <v>187</v>
      </c>
      <c r="S20" s="89"/>
      <c r="T20" s="163"/>
      <c r="U20" s="163"/>
      <c r="V20" s="163"/>
      <c r="W20" s="163"/>
      <c r="X20" s="163"/>
      <c r="Y20" s="163"/>
    </row>
    <row r="21" spans="2:25" ht="17" x14ac:dyDescent="0.2">
      <c r="B21" s="14"/>
      <c r="C21" s="64" t="s">
        <v>67</v>
      </c>
      <c r="D21" s="29">
        <f t="shared" si="1"/>
        <v>10.190999999999999</v>
      </c>
      <c r="E21" s="29">
        <f t="shared" si="1"/>
        <v>10.190999999999999</v>
      </c>
      <c r="F21" s="29">
        <f t="shared" si="1"/>
        <v>10.190999999999999</v>
      </c>
      <c r="G21" s="29">
        <f t="shared" si="1"/>
        <v>10.190999999999999</v>
      </c>
      <c r="H21" s="29">
        <f t="shared" si="1"/>
        <v>10.190999999999999</v>
      </c>
      <c r="I21" s="141" t="s">
        <v>301</v>
      </c>
      <c r="K21" s="17"/>
      <c r="L21" s="17" t="s">
        <v>67</v>
      </c>
      <c r="M21" s="264">
        <f>D6/(1.185+(0.00454*D31)-(0.0000026*(D31)^2)+((0.315*$N$16)))^2*$D$86+'Enteric fermentation'!M14</f>
        <v>15.584271349352598</v>
      </c>
      <c r="N21" s="264">
        <f>E6/(1.185+(0.00454*E31)-(0.0000026*(E31)^2)+((0.315*$N$16)))^2*$E$86+'Enteric fermentation'!N14</f>
        <v>1.1990745480231775</v>
      </c>
      <c r="O21" s="264">
        <f>F6/(1.185+(0.00454*F31)-(0.0000026*(F31)^2)+((0.315*$N$16)))^2*$F$86+'Enteric fermentation'!O14</f>
        <v>1.428714078767177</v>
      </c>
      <c r="P21" s="264">
        <f>G6/(1.185+(0.00454*G31)-(0.0000026*(G31)^2)+((0.315*$N$16)))^2*$G$86+'Enteric fermentation'!P14</f>
        <v>1</v>
      </c>
      <c r="Q21" s="264">
        <f>H6/(1.185+(0.00454*H31)-(0.0000026*(H31)^2)+((0.315*$N$16)))^2*$H$86+'Enteric fermentation'!Q14</f>
        <v>1.4705399775676975</v>
      </c>
      <c r="R21" s="64" t="s">
        <v>187</v>
      </c>
      <c r="S21" s="89"/>
      <c r="T21" s="163"/>
      <c r="U21" s="163"/>
      <c r="V21" s="163"/>
      <c r="W21" s="163"/>
      <c r="X21" s="163"/>
      <c r="Y21" s="163"/>
    </row>
    <row r="22" spans="2:25" ht="17" x14ac:dyDescent="0.2">
      <c r="B22" s="14"/>
      <c r="C22" s="64" t="s">
        <v>68</v>
      </c>
      <c r="D22" s="29">
        <f t="shared" si="1"/>
        <v>8.9077999999999982</v>
      </c>
      <c r="E22" s="29">
        <f t="shared" si="1"/>
        <v>8.9077999999999982</v>
      </c>
      <c r="F22" s="29">
        <f t="shared" si="1"/>
        <v>8.9077999999999982</v>
      </c>
      <c r="G22" s="29">
        <f t="shared" si="1"/>
        <v>8.9077999999999982</v>
      </c>
      <c r="H22" s="29">
        <f t="shared" si="1"/>
        <v>8.9077999999999982</v>
      </c>
      <c r="I22" s="141" t="s">
        <v>301</v>
      </c>
      <c r="J22" s="2"/>
      <c r="K22" s="17"/>
      <c r="L22" s="17" t="s">
        <v>68</v>
      </c>
      <c r="M22" s="264">
        <f>D7/(1.185+(0.00454*D32)-(0.0000026*(D32)^2)+((0.315*$N$16)))^2*$D$86+'Enteric fermentation'!M15</f>
        <v>12.998429736230863</v>
      </c>
      <c r="N22" s="264">
        <f>E7/(1.185+(0.00454*E32)-(0.0000026*(E32)^2)+((0.315*$N$16)))^2*$E$86+'Enteric fermentation'!N15</f>
        <v>1.1990745480231775</v>
      </c>
      <c r="O22" s="264">
        <f>F7/(1.185+(0.00454*F32)-(0.0000026*(F32)^2)+((0.315*$N$16)))^2*$F$86+'Enteric fermentation'!O15</f>
        <v>1.428714078767177</v>
      </c>
      <c r="P22" s="264">
        <f>G7/(1.185+(0.00454*G32)-(0.0000026*(G32)^2)+((0.315*$N$16)))^2*$G$86+'Enteric fermentation'!P15</f>
        <v>1</v>
      </c>
      <c r="Q22" s="264">
        <f>H7/(1.185+(0.00454*H32)-(0.0000026*(H32)^2)+((0.315*$N$16)))^2*$H$86+'Enteric fermentation'!Q15</f>
        <v>1.4705399775676975</v>
      </c>
      <c r="R22" s="64" t="s">
        <v>187</v>
      </c>
      <c r="S22" s="89"/>
      <c r="T22" s="163"/>
      <c r="U22" s="163"/>
      <c r="V22" s="163"/>
      <c r="W22" s="163"/>
      <c r="X22" s="163"/>
      <c r="Y22" s="163"/>
    </row>
    <row r="23" spans="2:25" ht="17" x14ac:dyDescent="0.2">
      <c r="B23" s="14"/>
      <c r="C23" s="64" t="s">
        <v>69</v>
      </c>
      <c r="D23" s="29">
        <f t="shared" si="1"/>
        <v>10.992999999999999</v>
      </c>
      <c r="E23" s="29">
        <f t="shared" si="1"/>
        <v>10.992999999999999</v>
      </c>
      <c r="F23" s="29">
        <f t="shared" si="1"/>
        <v>10.992999999999999</v>
      </c>
      <c r="G23" s="29">
        <f t="shared" si="1"/>
        <v>10.992999999999999</v>
      </c>
      <c r="H23" s="29">
        <f t="shared" si="1"/>
        <v>10.992999999999999</v>
      </c>
      <c r="I23" s="141" t="s">
        <v>301</v>
      </c>
      <c r="K23" s="17"/>
      <c r="L23" s="17" t="s">
        <v>69</v>
      </c>
      <c r="M23" s="264">
        <f>D8/(1.185+(0.00454*D33)-(0.0000026*(D33)^2)+((0.315*$N$16)))^2*$D$86+'Enteric fermentation'!M16</f>
        <v>3.9470009086356193</v>
      </c>
      <c r="N23" s="264">
        <f>E8/(1.185+(0.00454*E33)-(0.0000026*(E33)^2)+((0.315*$N$16)))^2*$E$86+'Enteric fermentation'!N16</f>
        <v>1.1990745480231775</v>
      </c>
      <c r="O23" s="264">
        <f>F8/(1.185+(0.00454*F33)-(0.0000026*(F33)^2)+((0.315*$N$16)))^2*$F$86+'Enteric fermentation'!O16</f>
        <v>1.428714078767177</v>
      </c>
      <c r="P23" s="264">
        <f>G8/(1.185+(0.00454*G33)-(0.0000026*(G33)^2)+((0.315*$N$16)))^2*$G$86+'Enteric fermentation'!P16</f>
        <v>1</v>
      </c>
      <c r="Q23" s="264">
        <f>H8/(1.185+(0.00454*H33)-(0.0000026*(H33)^2)+((0.315*$N$16)))^2*$H$86+'Enteric fermentation'!Q16</f>
        <v>1.4705399775676975</v>
      </c>
      <c r="R23" s="64" t="s">
        <v>187</v>
      </c>
      <c r="S23" s="89"/>
      <c r="T23" s="163"/>
      <c r="U23" s="163"/>
      <c r="V23" s="163"/>
      <c r="W23" s="163"/>
      <c r="X23" s="163"/>
      <c r="Y23" s="163"/>
    </row>
    <row r="24" spans="2:25" x14ac:dyDescent="0.2">
      <c r="B24" s="14"/>
      <c r="C24" s="14"/>
      <c r="D24" s="11"/>
      <c r="E24" s="11"/>
      <c r="F24" s="11"/>
      <c r="G24" s="11"/>
      <c r="H24" s="11"/>
      <c r="I24" s="12"/>
      <c r="K24" s="17"/>
      <c r="L24" s="17"/>
      <c r="M24" s="17"/>
      <c r="N24" s="17"/>
      <c r="O24" s="17"/>
      <c r="P24" s="23"/>
      <c r="Q24" s="14"/>
      <c r="R24" s="14"/>
      <c r="S24" s="89"/>
      <c r="T24" s="163"/>
      <c r="U24" s="163"/>
      <c r="V24" s="163"/>
      <c r="W24" s="163"/>
      <c r="X24" s="163"/>
      <c r="Y24" s="163"/>
    </row>
    <row r="25" spans="2:25" ht="18" x14ac:dyDescent="0.25">
      <c r="B25" s="15" t="s">
        <v>78</v>
      </c>
      <c r="C25" s="64" t="s">
        <v>65</v>
      </c>
      <c r="D25" s="14">
        <f>'Data input'!D42</f>
        <v>29</v>
      </c>
      <c r="E25" s="14">
        <f>'Data input'!E42</f>
        <v>0</v>
      </c>
      <c r="F25" s="14">
        <f>'Data input'!F42</f>
        <v>0</v>
      </c>
      <c r="G25" s="14">
        <f>'Data input'!G42</f>
        <v>0</v>
      </c>
      <c r="H25" s="14">
        <f>'Data input'!H42</f>
        <v>0</v>
      </c>
      <c r="I25" s="14" t="str">
        <f>'Data input'!I42</f>
        <v>L/day/head</v>
      </c>
      <c r="K25" s="15" t="s">
        <v>302</v>
      </c>
      <c r="L25" s="27" t="s">
        <v>303</v>
      </c>
      <c r="M25" s="27"/>
      <c r="N25" s="25"/>
      <c r="O25" s="25"/>
      <c r="P25" s="25"/>
      <c r="Q25" s="25"/>
      <c r="R25" s="14"/>
      <c r="S25" s="89" t="s">
        <v>304</v>
      </c>
      <c r="T25" s="89" t="s">
        <v>305</v>
      </c>
      <c r="U25" s="89" t="s">
        <v>185</v>
      </c>
      <c r="V25" s="89" t="s">
        <v>305</v>
      </c>
      <c r="W25" s="89" t="s">
        <v>185</v>
      </c>
      <c r="X25" s="89" t="s">
        <v>306</v>
      </c>
      <c r="Y25" s="89" t="s">
        <v>185</v>
      </c>
    </row>
    <row r="26" spans="2:25" x14ac:dyDescent="0.2">
      <c r="B26" s="14"/>
      <c r="C26" s="64" t="s">
        <v>67</v>
      </c>
      <c r="D26" s="14">
        <f>'Data input'!D43</f>
        <v>25</v>
      </c>
      <c r="E26" s="14">
        <f>'Data input'!E43</f>
        <v>0</v>
      </c>
      <c r="F26" s="14">
        <f>'Data input'!F43</f>
        <v>0</v>
      </c>
      <c r="G26" s="14">
        <f>'Data input'!G43</f>
        <v>0</v>
      </c>
      <c r="H26" s="14">
        <f>'Data input'!H43</f>
        <v>0</v>
      </c>
      <c r="I26" s="14" t="str">
        <f>'Data input'!I43</f>
        <v>L/day/head</v>
      </c>
      <c r="K26" s="15"/>
      <c r="L26" s="27" t="s">
        <v>307</v>
      </c>
      <c r="M26" s="27">
        <v>1.03</v>
      </c>
      <c r="N26" s="25"/>
      <c r="O26" s="25"/>
      <c r="P26" s="25"/>
      <c r="Q26" s="25"/>
      <c r="R26" s="14" t="s">
        <v>308</v>
      </c>
      <c r="S26" s="89"/>
      <c r="T26" s="89"/>
      <c r="U26" s="89"/>
      <c r="V26" s="89"/>
      <c r="W26" s="89"/>
      <c r="X26" s="89"/>
      <c r="Y26" s="89" t="s">
        <v>309</v>
      </c>
    </row>
    <row r="27" spans="2:25" x14ac:dyDescent="0.2">
      <c r="B27" s="14"/>
      <c r="C27" s="64" t="s">
        <v>68</v>
      </c>
      <c r="D27" s="14">
        <f>'Data input'!D44</f>
        <v>18</v>
      </c>
      <c r="E27" s="14">
        <f>'Data input'!E44</f>
        <v>0</v>
      </c>
      <c r="F27" s="14">
        <f>'Data input'!F44</f>
        <v>0</v>
      </c>
      <c r="G27" s="14">
        <f>'Data input'!G44</f>
        <v>0</v>
      </c>
      <c r="H27" s="14">
        <f>'Data input'!H44</f>
        <v>0</v>
      </c>
      <c r="I27" s="14" t="str">
        <f>'Data input'!I44</f>
        <v>L/day/head</v>
      </c>
      <c r="K27" s="17"/>
      <c r="L27" s="17"/>
      <c r="M27" s="17"/>
      <c r="N27" s="17"/>
      <c r="O27" s="17"/>
      <c r="P27" s="23"/>
      <c r="Q27" s="14"/>
      <c r="R27" s="14"/>
      <c r="S27" s="89"/>
      <c r="T27" s="89"/>
      <c r="U27" s="89"/>
      <c r="V27" s="89"/>
      <c r="W27" s="89"/>
      <c r="X27" s="89"/>
      <c r="Y27" s="89"/>
    </row>
    <row r="28" spans="2:25" x14ac:dyDescent="0.2">
      <c r="B28" s="14"/>
      <c r="C28" s="64" t="s">
        <v>69</v>
      </c>
      <c r="D28" s="14">
        <f>'Data input'!D45</f>
        <v>5</v>
      </c>
      <c r="E28" s="14">
        <f>'Data input'!E45</f>
        <v>0</v>
      </c>
      <c r="F28" s="14">
        <f>'Data input'!F45</f>
        <v>0</v>
      </c>
      <c r="G28" s="14">
        <f>'Data input'!G45</f>
        <v>0</v>
      </c>
      <c r="H28" s="14">
        <f>'Data input'!H45</f>
        <v>0</v>
      </c>
      <c r="I28" s="14" t="str">
        <f>'Data input'!I45</f>
        <v>L/day/head</v>
      </c>
      <c r="K28" s="17"/>
      <c r="L28" s="64" t="s">
        <v>65</v>
      </c>
      <c r="M28" s="195">
        <f t="shared" ref="M28:Q31" si="2">((0.032*(D25*$M$26)/6.38)+((0.212-0.008*(M20-2)-((0.14-0.008*(M20-2))/(1+EXP(-6*(D45-0.4)))))*(D35*0.92))/6.25)</f>
        <v>0.14981818181818182</v>
      </c>
      <c r="N28" s="195">
        <f t="shared" si="2"/>
        <v>1.3892855211177469E-2</v>
      </c>
      <c r="O28" s="195">
        <f t="shared" si="2"/>
        <v>2.7556196371956235E-2</v>
      </c>
      <c r="P28" s="195">
        <f t="shared" si="2"/>
        <v>0</v>
      </c>
      <c r="Q28" s="195">
        <f t="shared" si="2"/>
        <v>2.4051209337604362E-2</v>
      </c>
      <c r="R28" s="14" t="s">
        <v>310</v>
      </c>
      <c r="S28" s="89"/>
      <c r="T28" s="89"/>
      <c r="U28" s="89"/>
      <c r="V28" s="89"/>
      <c r="W28" s="89"/>
      <c r="X28" s="89"/>
      <c r="Y28" s="89"/>
    </row>
    <row r="29" spans="2:25" x14ac:dyDescent="0.2">
      <c r="B29" s="14"/>
      <c r="C29" s="14"/>
      <c r="D29" s="14"/>
      <c r="E29" s="14"/>
      <c r="F29" s="14"/>
      <c r="G29" s="14"/>
      <c r="H29" s="14"/>
      <c r="I29" s="14"/>
      <c r="K29" s="17"/>
      <c r="L29" s="64" t="s">
        <v>67</v>
      </c>
      <c r="M29" s="195">
        <f t="shared" si="2"/>
        <v>0.12915360501567399</v>
      </c>
      <c r="N29" s="195">
        <f t="shared" si="2"/>
        <v>1.3892855211177469E-2</v>
      </c>
      <c r="O29" s="195">
        <f t="shared" si="2"/>
        <v>2.7556196371956235E-2</v>
      </c>
      <c r="P29" s="195">
        <f t="shared" si="2"/>
        <v>0</v>
      </c>
      <c r="Q29" s="195">
        <f t="shared" si="2"/>
        <v>2.4051209337604362E-2</v>
      </c>
      <c r="R29" s="14" t="s">
        <v>310</v>
      </c>
      <c r="S29" s="89"/>
      <c r="T29" s="89"/>
      <c r="U29" s="89"/>
      <c r="V29" s="89"/>
      <c r="W29" s="89"/>
      <c r="X29" s="89"/>
      <c r="Y29" s="89"/>
    </row>
    <row r="30" spans="2:25" x14ac:dyDescent="0.2">
      <c r="B30" s="10" t="s">
        <v>311</v>
      </c>
      <c r="C30" s="64" t="s">
        <v>65</v>
      </c>
      <c r="D30" s="14">
        <f>'Data input'!D18</f>
        <v>500</v>
      </c>
      <c r="E30" s="14">
        <f>'Data input'!E18</f>
        <v>200</v>
      </c>
      <c r="F30" s="14">
        <f>'Data input'!F18</f>
        <v>100</v>
      </c>
      <c r="G30" s="14">
        <f>'Data input'!G18</f>
        <v>600</v>
      </c>
      <c r="H30" s="14">
        <f>'Data input'!H18</f>
        <v>0</v>
      </c>
      <c r="I30" s="14" t="str">
        <f>'Data input'!I18</f>
        <v>kg/head</v>
      </c>
      <c r="K30" s="17"/>
      <c r="L30" s="64" t="s">
        <v>68</v>
      </c>
      <c r="M30" s="195">
        <f t="shared" si="2"/>
        <v>9.2990595611285268E-2</v>
      </c>
      <c r="N30" s="195">
        <f t="shared" si="2"/>
        <v>1.3892855211177469E-2</v>
      </c>
      <c r="O30" s="195">
        <f t="shared" si="2"/>
        <v>2.7556196371956235E-2</v>
      </c>
      <c r="P30" s="195">
        <f t="shared" si="2"/>
        <v>0</v>
      </c>
      <c r="Q30" s="195">
        <f t="shared" si="2"/>
        <v>2.4051209337604362E-2</v>
      </c>
      <c r="R30" s="14" t="s">
        <v>310</v>
      </c>
      <c r="S30" s="89"/>
      <c r="T30" s="89"/>
      <c r="U30" s="89"/>
      <c r="V30" s="89"/>
      <c r="W30" s="89"/>
      <c r="X30" s="89"/>
      <c r="Y30" s="89"/>
    </row>
    <row r="31" spans="2:25" x14ac:dyDescent="0.2">
      <c r="B31" s="14"/>
      <c r="C31" s="64" t="s">
        <v>67</v>
      </c>
      <c r="D31" s="14">
        <f>'Data input'!D19</f>
        <v>640</v>
      </c>
      <c r="E31" s="14">
        <f>'Data input'!E19</f>
        <v>200</v>
      </c>
      <c r="F31" s="14">
        <f>'Data input'!F19</f>
        <v>100</v>
      </c>
      <c r="G31" s="14">
        <f>'Data input'!G19</f>
        <v>600</v>
      </c>
      <c r="H31" s="14">
        <f>'Data input'!H19</f>
        <v>0</v>
      </c>
      <c r="I31" s="14" t="str">
        <f>'Data input'!I19</f>
        <v>kg/head</v>
      </c>
      <c r="K31" s="17"/>
      <c r="L31" s="64" t="s">
        <v>69</v>
      </c>
      <c r="M31" s="195">
        <f t="shared" si="2"/>
        <v>2.5830721003134795E-2</v>
      </c>
      <c r="N31" s="195">
        <f t="shared" si="2"/>
        <v>1.3892855211177469E-2</v>
      </c>
      <c r="O31" s="195">
        <f t="shared" si="2"/>
        <v>2.7556196371956235E-2</v>
      </c>
      <c r="P31" s="195">
        <f t="shared" si="2"/>
        <v>0</v>
      </c>
      <c r="Q31" s="195">
        <f t="shared" si="2"/>
        <v>2.4051209337604362E-2</v>
      </c>
      <c r="R31" s="14" t="s">
        <v>310</v>
      </c>
      <c r="S31" s="89"/>
      <c r="T31" s="89"/>
      <c r="U31" s="89"/>
      <c r="V31" s="89"/>
      <c r="W31" s="89"/>
      <c r="X31" s="89"/>
      <c r="Y31" s="89"/>
    </row>
    <row r="32" spans="2:25" x14ac:dyDescent="0.2">
      <c r="B32" s="14"/>
      <c r="C32" s="64" t="s">
        <v>68</v>
      </c>
      <c r="D32" s="14">
        <f>'Data input'!D20</f>
        <v>560</v>
      </c>
      <c r="E32" s="14">
        <f>'Data input'!E20</f>
        <v>200</v>
      </c>
      <c r="F32" s="14">
        <f>'Data input'!F20</f>
        <v>100</v>
      </c>
      <c r="G32" s="14">
        <f>'Data input'!G20</f>
        <v>600</v>
      </c>
      <c r="H32" s="14">
        <f>'Data input'!H20</f>
        <v>0</v>
      </c>
      <c r="I32" s="14" t="str">
        <f>'Data input'!I20</f>
        <v>kg/head</v>
      </c>
      <c r="K32" s="17"/>
      <c r="L32" s="17"/>
      <c r="M32" s="17"/>
      <c r="N32" s="17"/>
      <c r="O32" s="17"/>
      <c r="P32" s="23"/>
      <c r="Q32" s="14"/>
      <c r="R32" s="14"/>
      <c r="S32" s="89"/>
      <c r="T32" s="89"/>
      <c r="U32" s="89"/>
      <c r="V32" s="89"/>
      <c r="W32" s="89"/>
      <c r="X32" s="89"/>
      <c r="Y32" s="89"/>
    </row>
    <row r="33" spans="2:25" x14ac:dyDescent="0.2">
      <c r="B33" s="14"/>
      <c r="C33" s="64" t="s">
        <v>69</v>
      </c>
      <c r="D33" s="14">
        <f>'Data input'!D21</f>
        <v>485</v>
      </c>
      <c r="E33" s="14">
        <f>'Data input'!E21</f>
        <v>200</v>
      </c>
      <c r="F33" s="14">
        <f>'Data input'!F21</f>
        <v>100</v>
      </c>
      <c r="G33" s="14">
        <f>'Data input'!G21</f>
        <v>600</v>
      </c>
      <c r="H33" s="14">
        <f>'Data input'!H21</f>
        <v>0</v>
      </c>
      <c r="I33" s="14" t="str">
        <f>'Data input'!I21</f>
        <v>kg/head</v>
      </c>
      <c r="K33" s="15" t="s">
        <v>312</v>
      </c>
      <c r="L33" s="15" t="s">
        <v>313</v>
      </c>
      <c r="M33" s="11"/>
      <c r="N33" s="11"/>
      <c r="O33" s="12"/>
      <c r="P33" s="14"/>
      <c r="Q33" s="14"/>
      <c r="R33" s="14"/>
      <c r="S33" s="89" t="s">
        <v>314</v>
      </c>
      <c r="T33" s="89" t="s">
        <v>315</v>
      </c>
      <c r="U33" s="266" t="s">
        <v>185</v>
      </c>
      <c r="V33" s="89" t="s">
        <v>315</v>
      </c>
      <c r="W33" s="266" t="s">
        <v>185</v>
      </c>
      <c r="X33" s="89" t="s">
        <v>316</v>
      </c>
      <c r="Y33" s="266" t="s">
        <v>185</v>
      </c>
    </row>
    <row r="34" spans="2:25" x14ac:dyDescent="0.2">
      <c r="B34" s="14"/>
      <c r="C34" s="14"/>
      <c r="D34" s="14"/>
      <c r="E34" s="14"/>
      <c r="F34" s="14"/>
      <c r="G34" s="14"/>
      <c r="H34" s="14"/>
      <c r="I34" s="14"/>
      <c r="K34" s="11"/>
      <c r="L34" s="14"/>
      <c r="M34" s="14" t="s">
        <v>317</v>
      </c>
      <c r="N34" s="11"/>
      <c r="O34" s="11"/>
      <c r="P34" s="12"/>
      <c r="Q34" s="14"/>
      <c r="R34" s="14"/>
      <c r="S34" s="89"/>
      <c r="T34" s="89"/>
      <c r="U34" s="89"/>
      <c r="V34" s="89"/>
      <c r="W34" s="89"/>
      <c r="X34" s="89"/>
      <c r="Y34" s="89"/>
    </row>
    <row r="35" spans="2:25" x14ac:dyDescent="0.2">
      <c r="B35" s="15" t="s">
        <v>318</v>
      </c>
      <c r="C35" s="64" t="s">
        <v>65</v>
      </c>
      <c r="D35" s="14">
        <f>'Data input'!D24</f>
        <v>0</v>
      </c>
      <c r="E35" s="14">
        <f>'Data input'!E24</f>
        <v>0.6</v>
      </c>
      <c r="F35" s="14">
        <f>'Data input'!F24</f>
        <v>1</v>
      </c>
      <c r="G35" s="14">
        <f>'Data input'!G24</f>
        <v>0</v>
      </c>
      <c r="H35" s="14">
        <f>'Data input'!H24</f>
        <v>0.8</v>
      </c>
      <c r="I35" s="14" t="str">
        <f>'Data input'!I24</f>
        <v>kg/day</v>
      </c>
      <c r="K35" s="14"/>
      <c r="L35" s="14"/>
      <c r="M35" s="14" t="s">
        <v>319</v>
      </c>
      <c r="N35" s="13"/>
      <c r="O35" s="13"/>
      <c r="P35" s="12"/>
      <c r="Q35" s="14"/>
      <c r="R35" s="14"/>
      <c r="S35" s="89"/>
      <c r="T35" s="89"/>
      <c r="U35" s="89"/>
      <c r="V35" s="89"/>
      <c r="W35" s="89"/>
      <c r="X35" s="89"/>
      <c r="Y35" s="89"/>
    </row>
    <row r="36" spans="2:25" x14ac:dyDescent="0.2">
      <c r="B36" s="14"/>
      <c r="C36" s="64" t="s">
        <v>67</v>
      </c>
      <c r="D36" s="14">
        <f>'Data input'!D25</f>
        <v>0</v>
      </c>
      <c r="E36" s="14">
        <f>'Data input'!E25</f>
        <v>0.6</v>
      </c>
      <c r="F36" s="14">
        <f>'Data input'!F25</f>
        <v>1</v>
      </c>
      <c r="G36" s="14">
        <f>'Data input'!G25</f>
        <v>0</v>
      </c>
      <c r="H36" s="14">
        <f>'Data input'!H25</f>
        <v>0.8</v>
      </c>
      <c r="I36" s="14" t="str">
        <f>'Data input'!I25</f>
        <v>kg/day</v>
      </c>
      <c r="K36" s="14"/>
      <c r="L36" s="64" t="s">
        <v>65</v>
      </c>
      <c r="M36" s="313">
        <f t="shared" ref="M36:Q39" si="3">(0.3*((M8*(1-((D15+10)/100))))+(0.105*(D20*D5*0.008))+(0.0152*D5))/6.25</f>
        <v>0.12547605125493622</v>
      </c>
      <c r="N36" s="313">
        <f t="shared" si="3"/>
        <v>2.6616891376880635E-2</v>
      </c>
      <c r="O36" s="313">
        <f t="shared" si="3"/>
        <v>2.0857182467440637E-2</v>
      </c>
      <c r="P36" s="313">
        <f t="shared" si="3"/>
        <v>4.9594258323843829E-2</v>
      </c>
      <c r="Q36" s="313">
        <f t="shared" si="3"/>
        <v>1.1586576080874241E-2</v>
      </c>
      <c r="R36" s="14" t="s">
        <v>226</v>
      </c>
      <c r="S36" s="89"/>
      <c r="T36" s="89"/>
      <c r="U36" s="89"/>
      <c r="V36" s="89"/>
      <c r="W36" s="89"/>
      <c r="X36" s="89"/>
      <c r="Y36" s="89"/>
    </row>
    <row r="37" spans="2:25" x14ac:dyDescent="0.2">
      <c r="B37" s="14"/>
      <c r="C37" s="64" t="s">
        <v>68</v>
      </c>
      <c r="D37" s="14">
        <f>'Data input'!D26</f>
        <v>0</v>
      </c>
      <c r="E37" s="14">
        <f>'Data input'!E26</f>
        <v>0.6</v>
      </c>
      <c r="F37" s="14">
        <f>'Data input'!F26</f>
        <v>1</v>
      </c>
      <c r="G37" s="14">
        <f>'Data input'!G26</f>
        <v>0</v>
      </c>
      <c r="H37" s="14">
        <f>'Data input'!H26</f>
        <v>0.8</v>
      </c>
      <c r="I37" s="14" t="str">
        <f>'Data input'!I26</f>
        <v>kg/day</v>
      </c>
      <c r="K37" s="14"/>
      <c r="L37" s="64" t="s">
        <v>67</v>
      </c>
      <c r="M37" s="313">
        <f t="shared" si="3"/>
        <v>0.10245729831529472</v>
      </c>
      <c r="N37" s="313">
        <f t="shared" si="3"/>
        <v>2.1221678697753599E-2</v>
      </c>
      <c r="O37" s="313">
        <f t="shared" si="3"/>
        <v>1.6629456032153597E-2</v>
      </c>
      <c r="P37" s="313">
        <f t="shared" si="3"/>
        <v>3.954156030092159E-2</v>
      </c>
      <c r="Q37" s="313">
        <f t="shared" si="3"/>
        <v>9.237990692217599E-3</v>
      </c>
      <c r="R37" s="14" t="s">
        <v>226</v>
      </c>
      <c r="S37" s="89"/>
      <c r="T37" s="89"/>
      <c r="U37" s="89"/>
      <c r="V37" s="89"/>
      <c r="W37" s="89"/>
      <c r="X37" s="89"/>
      <c r="Y37" s="89"/>
    </row>
    <row r="38" spans="2:25" x14ac:dyDescent="0.2">
      <c r="B38" s="14"/>
      <c r="C38" s="64" t="s">
        <v>69</v>
      </c>
      <c r="D38" s="14">
        <f>'Data input'!D27</f>
        <v>0</v>
      </c>
      <c r="E38" s="14">
        <f>'Data input'!E27</f>
        <v>0.6</v>
      </c>
      <c r="F38" s="14">
        <f>'Data input'!F27</f>
        <v>1</v>
      </c>
      <c r="G38" s="14">
        <f>'Data input'!G27</f>
        <v>0</v>
      </c>
      <c r="H38" s="14">
        <f>'Data input'!H27</f>
        <v>0.8</v>
      </c>
      <c r="I38" s="14" t="str">
        <f>'Data input'!I27</f>
        <v>kg/day</v>
      </c>
      <c r="K38" s="14"/>
      <c r="L38" s="64" t="s">
        <v>68</v>
      </c>
      <c r="M38" s="313">
        <f t="shared" si="3"/>
        <v>9.8284638812480396E-2</v>
      </c>
      <c r="N38" s="313">
        <f t="shared" si="3"/>
        <v>2.3591328736250881E-2</v>
      </c>
      <c r="O38" s="313">
        <f t="shared" si="3"/>
        <v>1.8486330395770877E-2</v>
      </c>
      <c r="P38" s="313">
        <f t="shared" si="3"/>
        <v>4.3956840601025268E-2</v>
      </c>
      <c r="Q38" s="313">
        <f t="shared" si="3"/>
        <v>1.0269521011342082E-2</v>
      </c>
      <c r="R38" s="14" t="s">
        <v>226</v>
      </c>
      <c r="S38" s="89"/>
      <c r="T38" s="89"/>
      <c r="U38" s="89"/>
      <c r="V38" s="89"/>
      <c r="W38" s="89"/>
      <c r="X38" s="89"/>
      <c r="Y38" s="89"/>
    </row>
    <row r="39" spans="2:25" x14ac:dyDescent="0.2">
      <c r="B39" s="14"/>
      <c r="C39" s="14"/>
      <c r="D39" s="14"/>
      <c r="E39" s="14"/>
      <c r="F39" s="14"/>
      <c r="G39" s="14"/>
      <c r="H39" s="14"/>
      <c r="I39" s="14"/>
      <c r="K39" s="14"/>
      <c r="L39" s="64" t="s">
        <v>69</v>
      </c>
      <c r="M39" s="313">
        <f t="shared" si="3"/>
        <v>5.8918134660642794E-2</v>
      </c>
      <c r="N39" s="313">
        <f t="shared" si="3"/>
        <v>2.5717689263692795E-2</v>
      </c>
      <c r="O39" s="313">
        <f t="shared" si="3"/>
        <v>2.0152561394892795E-2</v>
      </c>
      <c r="P39" s="313">
        <f t="shared" si="3"/>
        <v>4.7918808653356793E-2</v>
      </c>
      <c r="Q39" s="313">
        <f t="shared" si="3"/>
        <v>1.11951451827648E-2</v>
      </c>
      <c r="R39" s="14" t="s">
        <v>226</v>
      </c>
      <c r="S39" s="89"/>
      <c r="T39" s="89"/>
      <c r="U39" s="89"/>
      <c r="V39" s="89"/>
      <c r="W39" s="89"/>
      <c r="X39" s="89"/>
      <c r="Y39" s="89"/>
    </row>
    <row r="40" spans="2:25" x14ac:dyDescent="0.2">
      <c r="B40" s="15" t="s">
        <v>220</v>
      </c>
      <c r="C40" s="64" t="s">
        <v>65</v>
      </c>
      <c r="D40" s="14">
        <f>'Data input'!D12</f>
        <v>300</v>
      </c>
      <c r="E40" s="14">
        <f>'Data input'!E12</f>
        <v>50</v>
      </c>
      <c r="F40" s="14">
        <f>'Data input'!F12</f>
        <v>50</v>
      </c>
      <c r="G40" s="14">
        <f>'Data input'!G12</f>
        <v>50</v>
      </c>
      <c r="H40" s="14">
        <f>'Data input'!H12</f>
        <v>50</v>
      </c>
      <c r="I40" s="14" t="str">
        <f>'Data input'!I12</f>
        <v>head</v>
      </c>
      <c r="K40" s="14"/>
      <c r="L40" s="14"/>
      <c r="M40" s="24"/>
      <c r="N40" s="24"/>
      <c r="O40" s="24"/>
      <c r="P40" s="24"/>
      <c r="Q40" s="24"/>
      <c r="R40" s="14"/>
      <c r="S40" s="89"/>
      <c r="T40" s="89"/>
      <c r="U40" s="89"/>
      <c r="V40" s="89"/>
      <c r="W40" s="89"/>
      <c r="X40" s="89"/>
      <c r="Y40" s="89"/>
    </row>
    <row r="41" spans="2:25" ht="18" x14ac:dyDescent="0.2">
      <c r="B41" s="14"/>
      <c r="C41" s="64" t="s">
        <v>67</v>
      </c>
      <c r="D41" s="14">
        <f>'Data input'!D13</f>
        <v>300</v>
      </c>
      <c r="E41" s="14">
        <f>'Data input'!E13</f>
        <v>50</v>
      </c>
      <c r="F41" s="14">
        <f>'Data input'!F13</f>
        <v>50</v>
      </c>
      <c r="G41" s="14">
        <f>'Data input'!G13</f>
        <v>50</v>
      </c>
      <c r="H41" s="14">
        <f>'Data input'!H13</f>
        <v>50</v>
      </c>
      <c r="I41" s="14" t="str">
        <f>'Data input'!I13</f>
        <v>head</v>
      </c>
      <c r="K41" s="15" t="s">
        <v>320</v>
      </c>
      <c r="L41" s="14"/>
      <c r="M41" s="15" t="s">
        <v>321</v>
      </c>
      <c r="N41" s="24"/>
      <c r="O41" s="24"/>
      <c r="P41" s="24"/>
      <c r="Q41" s="14"/>
      <c r="R41" s="14"/>
      <c r="S41" s="89" t="s">
        <v>322</v>
      </c>
      <c r="T41" s="89" t="s">
        <v>323</v>
      </c>
      <c r="U41" s="266" t="s">
        <v>185</v>
      </c>
      <c r="V41" s="89" t="s">
        <v>323</v>
      </c>
      <c r="W41" s="266" t="s">
        <v>185</v>
      </c>
      <c r="X41" s="89" t="s">
        <v>324</v>
      </c>
      <c r="Y41" s="266" t="s">
        <v>185</v>
      </c>
    </row>
    <row r="42" spans="2:25" x14ac:dyDescent="0.2">
      <c r="B42" s="14"/>
      <c r="C42" s="64" t="s">
        <v>68</v>
      </c>
      <c r="D42" s="14">
        <f>'Data input'!D14</f>
        <v>300</v>
      </c>
      <c r="E42" s="14">
        <f>'Data input'!E14</f>
        <v>50</v>
      </c>
      <c r="F42" s="14">
        <f>'Data input'!F14</f>
        <v>50</v>
      </c>
      <c r="G42" s="14">
        <f>'Data input'!G14</f>
        <v>50</v>
      </c>
      <c r="H42" s="14">
        <f>'Data input'!H14</f>
        <v>50</v>
      </c>
      <c r="I42" s="14" t="str">
        <f>'Data input'!I14</f>
        <v>head</v>
      </c>
      <c r="K42" s="14"/>
      <c r="L42" s="64" t="s">
        <v>65</v>
      </c>
      <c r="M42" s="313">
        <f t="shared" ref="M42:Q45" si="4">(M8/6.25)-M28-M36-((1.1*10^-4*D30^0.75)/6.25)</f>
        <v>0.61734254426344681</v>
      </c>
      <c r="N42" s="313">
        <f t="shared" si="4"/>
        <v>0.14830159333407958</v>
      </c>
      <c r="O42" s="313">
        <f t="shared" si="4"/>
        <v>9.9717420292413497E-2</v>
      </c>
      <c r="P42" s="313">
        <f t="shared" si="4"/>
        <v>0.30182123730321764</v>
      </c>
      <c r="Q42" s="313">
        <f t="shared" si="4"/>
        <v>4.6960974581521403E-2</v>
      </c>
      <c r="R42" s="14" t="s">
        <v>310</v>
      </c>
      <c r="S42" s="89"/>
      <c r="T42" s="89"/>
      <c r="U42" s="89"/>
      <c r="V42" s="89"/>
      <c r="W42" s="89"/>
      <c r="X42" s="89"/>
      <c r="Y42" s="89"/>
    </row>
    <row r="43" spans="2:25" ht="18.75" customHeight="1" x14ac:dyDescent="0.2">
      <c r="B43" s="14"/>
      <c r="C43" s="64" t="s">
        <v>69</v>
      </c>
      <c r="D43" s="14">
        <f>'Data input'!D15</f>
        <v>300</v>
      </c>
      <c r="E43" s="14">
        <f>'Data input'!E15</f>
        <v>50</v>
      </c>
      <c r="F43" s="14">
        <f>'Data input'!F15</f>
        <v>50</v>
      </c>
      <c r="G43" s="14">
        <f>'Data input'!G15</f>
        <v>50</v>
      </c>
      <c r="H43" s="14">
        <f>'Data input'!H15</f>
        <v>50</v>
      </c>
      <c r="I43" s="14" t="str">
        <f>'Data input'!I15</f>
        <v>head</v>
      </c>
      <c r="K43" s="14"/>
      <c r="L43" s="64" t="s">
        <v>67</v>
      </c>
      <c r="M43" s="24">
        <f t="shared" si="4"/>
        <v>2.2655265927149282E-2</v>
      </c>
      <c r="N43" s="24">
        <f t="shared" si="4"/>
        <v>1.7078706813206619E-2</v>
      </c>
      <c r="O43" s="24">
        <f t="shared" si="4"/>
        <v>-3.1097524722994733E-3</v>
      </c>
      <c r="P43" s="24">
        <f t="shared" si="4"/>
        <v>5.7318540126139891E-2</v>
      </c>
      <c r="Q43" s="24">
        <f t="shared" si="4"/>
        <v>-1.0161547229821958E-2</v>
      </c>
      <c r="R43" s="14" t="s">
        <v>310</v>
      </c>
      <c r="S43" s="89"/>
      <c r="T43" s="89"/>
      <c r="U43" s="89"/>
      <c r="V43" s="89"/>
      <c r="W43" s="89"/>
      <c r="X43" s="89"/>
      <c r="Y43" s="89"/>
    </row>
    <row r="44" spans="2:25" x14ac:dyDescent="0.2">
      <c r="B44" s="14"/>
      <c r="C44" s="14"/>
      <c r="D44" s="14"/>
      <c r="E44" s="14"/>
      <c r="F44" s="14"/>
      <c r="G44" s="14"/>
      <c r="H44" s="14"/>
      <c r="I44" s="14"/>
      <c r="K44" s="14"/>
      <c r="L44" s="64" t="s">
        <v>68</v>
      </c>
      <c r="M44" s="24">
        <f t="shared" si="4"/>
        <v>0.1229038768996108</v>
      </c>
      <c r="N44" s="24">
        <f t="shared" si="4"/>
        <v>3.7478739974709345E-2</v>
      </c>
      <c r="O44" s="24">
        <f t="shared" si="4"/>
        <v>1.2875856364083255E-2</v>
      </c>
      <c r="P44" s="24">
        <f t="shared" si="4"/>
        <v>9.5329159026036225E-2</v>
      </c>
      <c r="Q44" s="24">
        <f t="shared" si="4"/>
        <v>-1.2812263489464393E-3</v>
      </c>
      <c r="R44" s="14" t="s">
        <v>310</v>
      </c>
      <c r="S44" s="102"/>
      <c r="T44" s="89"/>
      <c r="U44" s="89"/>
      <c r="V44" s="89"/>
      <c r="W44" s="89"/>
      <c r="X44" s="89"/>
      <c r="Y44" s="89"/>
    </row>
    <row r="45" spans="2:25" x14ac:dyDescent="0.2">
      <c r="B45" s="65" t="s">
        <v>325</v>
      </c>
      <c r="C45" s="64" t="s">
        <v>65</v>
      </c>
      <c r="D45" s="145">
        <f t="shared" ref="D45:H48" si="5">D30/D$61</f>
        <v>0.86100861008610097</v>
      </c>
      <c r="E45" s="145">
        <f t="shared" si="5"/>
        <v>0.3444034440344404</v>
      </c>
      <c r="F45" s="145">
        <f t="shared" si="5"/>
        <v>0.1722017220172202</v>
      </c>
      <c r="G45" s="145">
        <f t="shared" si="5"/>
        <v>0.77922077922077926</v>
      </c>
      <c r="H45" s="145">
        <f t="shared" si="5"/>
        <v>0</v>
      </c>
      <c r="I45" s="14"/>
      <c r="K45" s="14"/>
      <c r="L45" s="64" t="s">
        <v>69</v>
      </c>
      <c r="M45" s="24">
        <f t="shared" si="4"/>
        <v>0.27858284699241503</v>
      </c>
      <c r="N45" s="24">
        <f t="shared" si="4"/>
        <v>0.11884121784726739</v>
      </c>
      <c r="O45" s="24">
        <f t="shared" si="4"/>
        <v>7.6632063764961317E-2</v>
      </c>
      <c r="P45" s="24">
        <f t="shared" si="4"/>
        <v>0.24692882137370462</v>
      </c>
      <c r="Q45" s="24">
        <f t="shared" si="4"/>
        <v>3.4136603879630835E-2</v>
      </c>
      <c r="R45" s="14" t="s">
        <v>310</v>
      </c>
      <c r="S45" s="89"/>
      <c r="T45" s="89"/>
      <c r="U45" s="89"/>
      <c r="V45" s="89"/>
      <c r="W45" s="89"/>
      <c r="X45" s="89"/>
      <c r="Y45" s="89"/>
    </row>
    <row r="46" spans="2:25" x14ac:dyDescent="0.2">
      <c r="B46" s="14"/>
      <c r="C46" s="64" t="s">
        <v>67</v>
      </c>
      <c r="D46" s="145">
        <f t="shared" si="5"/>
        <v>1.1020910209102093</v>
      </c>
      <c r="E46" s="145">
        <f t="shared" si="5"/>
        <v>0.3444034440344404</v>
      </c>
      <c r="F46" s="145">
        <f t="shared" si="5"/>
        <v>0.1722017220172202</v>
      </c>
      <c r="G46" s="145">
        <f t="shared" si="5"/>
        <v>0.77922077922077926</v>
      </c>
      <c r="H46" s="145">
        <f t="shared" si="5"/>
        <v>0</v>
      </c>
      <c r="I46" s="103"/>
      <c r="K46" s="14"/>
      <c r="L46" s="14"/>
      <c r="M46" s="14"/>
      <c r="N46" s="14"/>
      <c r="O46" s="14"/>
      <c r="P46" s="14"/>
      <c r="Q46" s="14"/>
      <c r="R46" s="14"/>
      <c r="S46" s="89"/>
      <c r="T46" s="89"/>
      <c r="U46" s="89"/>
      <c r="V46" s="89"/>
      <c r="W46" s="89"/>
      <c r="X46" s="89"/>
      <c r="Y46" s="89"/>
    </row>
    <row r="47" spans="2:25" x14ac:dyDescent="0.2">
      <c r="B47" s="14"/>
      <c r="C47" s="64" t="s">
        <v>68</v>
      </c>
      <c r="D47" s="145">
        <f t="shared" si="5"/>
        <v>0.964329643296433</v>
      </c>
      <c r="E47" s="145">
        <f t="shared" si="5"/>
        <v>0.3444034440344404</v>
      </c>
      <c r="F47" s="145">
        <f t="shared" si="5"/>
        <v>0.1722017220172202</v>
      </c>
      <c r="G47" s="145">
        <f t="shared" si="5"/>
        <v>0.77922077922077926</v>
      </c>
      <c r="H47" s="145">
        <f t="shared" si="5"/>
        <v>0</v>
      </c>
      <c r="I47" s="103"/>
      <c r="K47" s="15" t="s">
        <v>326</v>
      </c>
      <c r="L47" s="14"/>
      <c r="M47" s="15" t="s">
        <v>327</v>
      </c>
      <c r="N47" s="14"/>
      <c r="O47" s="14"/>
      <c r="P47" s="14"/>
      <c r="Q47" s="14"/>
      <c r="R47" s="14"/>
      <c r="S47" s="89" t="s">
        <v>328</v>
      </c>
      <c r="T47" s="89" t="s">
        <v>329</v>
      </c>
      <c r="U47" s="89" t="s">
        <v>330</v>
      </c>
      <c r="V47" s="89" t="s">
        <v>329</v>
      </c>
      <c r="W47" s="89" t="s">
        <v>330</v>
      </c>
      <c r="X47" s="89" t="s">
        <v>331</v>
      </c>
      <c r="Y47" s="89" t="s">
        <v>330</v>
      </c>
    </row>
    <row r="48" spans="2:25" x14ac:dyDescent="0.2">
      <c r="B48" s="14"/>
      <c r="C48" s="64" t="s">
        <v>69</v>
      </c>
      <c r="D48" s="145">
        <f t="shared" si="5"/>
        <v>0.83517835178351796</v>
      </c>
      <c r="E48" s="145">
        <f t="shared" si="5"/>
        <v>0.3444034440344404</v>
      </c>
      <c r="F48" s="145">
        <f t="shared" si="5"/>
        <v>0.1722017220172202</v>
      </c>
      <c r="G48" s="145">
        <f t="shared" si="5"/>
        <v>0.77922077922077926</v>
      </c>
      <c r="H48" s="145">
        <f t="shared" si="5"/>
        <v>0</v>
      </c>
      <c r="I48" s="103"/>
      <c r="K48" s="14"/>
      <c r="L48" s="14"/>
      <c r="M48" s="14"/>
      <c r="N48" s="14"/>
      <c r="O48" s="14"/>
      <c r="P48" s="14"/>
      <c r="Q48" s="14"/>
      <c r="R48" s="14"/>
      <c r="S48" s="89"/>
      <c r="T48" s="89"/>
      <c r="U48" s="89"/>
      <c r="V48" s="89"/>
      <c r="W48" s="89"/>
      <c r="X48" s="89"/>
      <c r="Y48" s="89"/>
    </row>
    <row r="49" spans="2:25" x14ac:dyDescent="0.2">
      <c r="B49" s="14"/>
      <c r="C49" s="14"/>
      <c r="D49" s="14"/>
      <c r="E49" s="14"/>
      <c r="F49" s="14"/>
      <c r="G49" s="14"/>
      <c r="H49" s="14"/>
      <c r="I49" s="103"/>
      <c r="K49" s="14"/>
      <c r="L49" s="64" t="s">
        <v>65</v>
      </c>
      <c r="M49" s="24">
        <f t="shared" ref="M49:Q52" si="6">(91.25*D40*M36)*10^-6</f>
        <v>3.4349069031038787E-3</v>
      </c>
      <c r="N49" s="24">
        <f t="shared" si="6"/>
        <v>1.2143956690701788E-4</v>
      </c>
      <c r="O49" s="24">
        <f t="shared" si="6"/>
        <v>9.5160895007697895E-5</v>
      </c>
      <c r="P49" s="24">
        <f t="shared" si="6"/>
        <v>2.2627380360253747E-4</v>
      </c>
      <c r="Q49" s="24">
        <f t="shared" si="6"/>
        <v>5.2863753368988719E-5</v>
      </c>
      <c r="R49" s="14" t="s">
        <v>332</v>
      </c>
      <c r="S49" s="89"/>
      <c r="T49" s="89"/>
      <c r="U49" s="89"/>
      <c r="V49" s="89"/>
      <c r="W49" s="89"/>
      <c r="X49" s="89"/>
      <c r="Y49" s="89"/>
    </row>
    <row r="50" spans="2:25" x14ac:dyDescent="0.2">
      <c r="B50" s="10"/>
      <c r="C50" s="166"/>
      <c r="D50" s="14"/>
      <c r="E50" s="14"/>
      <c r="F50" s="14"/>
      <c r="G50" s="14"/>
      <c r="H50" s="14"/>
      <c r="I50" s="12"/>
      <c r="K50" s="14"/>
      <c r="L50" s="64" t="s">
        <v>67</v>
      </c>
      <c r="M50" s="24">
        <f t="shared" si="6"/>
        <v>2.8047685413811929E-3</v>
      </c>
      <c r="N50" s="24">
        <f t="shared" si="6"/>
        <v>9.6823909058500789E-5</v>
      </c>
      <c r="O50" s="24">
        <f t="shared" si="6"/>
        <v>7.5871893146700782E-5</v>
      </c>
      <c r="P50" s="24">
        <f t="shared" si="6"/>
        <v>1.8040836887295474E-4</v>
      </c>
      <c r="Q50" s="24">
        <f t="shared" si="6"/>
        <v>4.2148332533242794E-5</v>
      </c>
      <c r="R50" s="14" t="s">
        <v>332</v>
      </c>
      <c r="S50" s="89"/>
      <c r="T50" s="89"/>
      <c r="U50" s="89"/>
      <c r="V50" s="89"/>
      <c r="W50" s="89"/>
      <c r="X50" s="89"/>
      <c r="Y50" s="89"/>
    </row>
    <row r="51" spans="2:25" x14ac:dyDescent="0.2">
      <c r="B51" s="15" t="s">
        <v>333</v>
      </c>
      <c r="C51" s="14"/>
      <c r="D51" s="14"/>
      <c r="E51" s="14"/>
      <c r="F51" s="14"/>
      <c r="G51" s="14"/>
      <c r="H51" s="14"/>
      <c r="I51" s="14"/>
      <c r="K51" s="14"/>
      <c r="L51" s="64" t="s">
        <v>68</v>
      </c>
      <c r="M51" s="24">
        <f t="shared" si="6"/>
        <v>2.6905419874916504E-3</v>
      </c>
      <c r="N51" s="24">
        <f t="shared" si="6"/>
        <v>1.0763543735914464E-4</v>
      </c>
      <c r="O51" s="24">
        <f t="shared" si="6"/>
        <v>8.4343882430704627E-5</v>
      </c>
      <c r="P51" s="24">
        <f t="shared" si="6"/>
        <v>2.0055308524217778E-4</v>
      </c>
      <c r="Q51" s="24">
        <f t="shared" si="6"/>
        <v>4.685468961424825E-5</v>
      </c>
      <c r="R51" s="14" t="s">
        <v>332</v>
      </c>
      <c r="S51" s="89"/>
      <c r="T51" s="89"/>
      <c r="U51" s="89"/>
      <c r="V51" s="89"/>
      <c r="W51" s="89"/>
      <c r="X51" s="89"/>
      <c r="Y51" s="89"/>
    </row>
    <row r="52" spans="2:25" x14ac:dyDescent="0.2">
      <c r="B52" s="167" t="s">
        <v>334</v>
      </c>
      <c r="C52" s="164"/>
      <c r="D52" s="164" t="s">
        <v>57</v>
      </c>
      <c r="E52" s="164" t="s">
        <v>335</v>
      </c>
      <c r="F52" s="164" t="s">
        <v>336</v>
      </c>
      <c r="G52" s="164" t="s">
        <v>337</v>
      </c>
      <c r="H52" s="164" t="s">
        <v>338</v>
      </c>
      <c r="I52" s="169"/>
      <c r="K52" s="14"/>
      <c r="L52" s="64" t="s">
        <v>69</v>
      </c>
      <c r="M52" s="24">
        <f t="shared" si="6"/>
        <v>1.6128839363350963E-3</v>
      </c>
      <c r="N52" s="24">
        <f t="shared" si="6"/>
        <v>1.1733695726559836E-4</v>
      </c>
      <c r="O52" s="24">
        <f t="shared" si="6"/>
        <v>9.1946061364198367E-5</v>
      </c>
      <c r="P52" s="24">
        <f t="shared" si="6"/>
        <v>2.1862956448094034E-4</v>
      </c>
      <c r="Q52" s="24">
        <f t="shared" si="6"/>
        <v>5.1077849896364398E-5</v>
      </c>
      <c r="R52" s="14" t="s">
        <v>332</v>
      </c>
      <c r="S52" s="89"/>
      <c r="T52" s="89"/>
      <c r="U52" s="89"/>
      <c r="V52" s="89"/>
      <c r="W52" s="89"/>
      <c r="X52" s="89"/>
      <c r="Y52" s="89"/>
    </row>
    <row r="53" spans="2:25" x14ac:dyDescent="0.2">
      <c r="B53" s="168"/>
      <c r="C53" s="14"/>
      <c r="D53" s="14"/>
      <c r="E53" s="14"/>
      <c r="F53" s="14"/>
      <c r="G53" s="14"/>
      <c r="H53" s="14"/>
      <c r="I53" s="170"/>
      <c r="K53" s="14"/>
      <c r="L53" s="14"/>
      <c r="M53" s="14"/>
      <c r="N53" s="14"/>
      <c r="O53" s="14"/>
      <c r="P53" s="14"/>
      <c r="Q53" s="14"/>
      <c r="R53" s="14"/>
      <c r="S53" s="89"/>
      <c r="T53" s="89"/>
      <c r="U53" s="89"/>
      <c r="V53" s="89"/>
      <c r="W53" s="89"/>
      <c r="X53" s="89"/>
      <c r="Y53" s="89"/>
    </row>
    <row r="54" spans="2:25" x14ac:dyDescent="0.2">
      <c r="B54" s="168" t="s">
        <v>339</v>
      </c>
      <c r="C54" s="14"/>
      <c r="D54" s="837">
        <v>555</v>
      </c>
      <c r="E54" s="837">
        <v>555</v>
      </c>
      <c r="F54" s="837">
        <v>555</v>
      </c>
      <c r="G54" s="837">
        <v>770</v>
      </c>
      <c r="H54" s="837">
        <v>770</v>
      </c>
      <c r="I54" s="170"/>
      <c r="K54" s="15" t="s">
        <v>340</v>
      </c>
      <c r="L54" s="14"/>
      <c r="M54" s="15" t="s">
        <v>341</v>
      </c>
      <c r="N54" s="14"/>
      <c r="O54" s="14"/>
      <c r="P54" s="14"/>
      <c r="Q54" s="14"/>
      <c r="R54" s="14"/>
      <c r="S54" s="89" t="s">
        <v>342</v>
      </c>
      <c r="T54" s="89" t="s">
        <v>343</v>
      </c>
      <c r="U54" s="89" t="s">
        <v>185</v>
      </c>
      <c r="V54" s="89" t="s">
        <v>343</v>
      </c>
      <c r="W54" s="89" t="s">
        <v>185</v>
      </c>
      <c r="X54" s="89" t="s">
        <v>344</v>
      </c>
      <c r="Y54" s="89" t="s">
        <v>330</v>
      </c>
    </row>
    <row r="55" spans="2:25" x14ac:dyDescent="0.2">
      <c r="B55" s="168" t="s">
        <v>345</v>
      </c>
      <c r="C55" s="14"/>
      <c r="D55" s="837">
        <v>570</v>
      </c>
      <c r="E55" s="837">
        <v>570</v>
      </c>
      <c r="F55" s="837">
        <v>570</v>
      </c>
      <c r="G55" s="837">
        <v>770</v>
      </c>
      <c r="H55" s="837">
        <v>770</v>
      </c>
      <c r="I55" s="170"/>
      <c r="K55" s="14"/>
      <c r="L55" s="14"/>
      <c r="M55" s="14"/>
      <c r="N55" s="14"/>
      <c r="O55" s="14"/>
      <c r="P55" s="14"/>
      <c r="Q55" s="14"/>
      <c r="R55" s="14"/>
      <c r="S55" s="89"/>
      <c r="T55" s="89"/>
      <c r="U55" s="89"/>
      <c r="V55" s="89"/>
      <c r="W55" s="89"/>
      <c r="X55" s="89"/>
      <c r="Y55" s="89"/>
    </row>
    <row r="56" spans="2:25" x14ac:dyDescent="0.2">
      <c r="B56" s="168" t="s">
        <v>346</v>
      </c>
      <c r="C56" s="14"/>
      <c r="D56" s="837">
        <v>580</v>
      </c>
      <c r="E56" s="837">
        <v>580</v>
      </c>
      <c r="F56" s="837">
        <v>580</v>
      </c>
      <c r="G56" s="837">
        <v>770</v>
      </c>
      <c r="H56" s="837">
        <v>770</v>
      </c>
      <c r="I56" s="170"/>
      <c r="K56" s="14"/>
      <c r="L56" s="64" t="s">
        <v>65</v>
      </c>
      <c r="M56" s="24">
        <f t="shared" ref="M56:Q59" si="7">(91.25*D40*M42)*10^-6</f>
        <v>1.6899752149211855E-2</v>
      </c>
      <c r="N56" s="24">
        <f t="shared" si="7"/>
        <v>6.7662601958673799E-4</v>
      </c>
      <c r="O56" s="24">
        <f t="shared" si="7"/>
        <v>4.5496073008413656E-4</v>
      </c>
      <c r="P56" s="24">
        <f t="shared" si="7"/>
        <v>1.3770593951959304E-3</v>
      </c>
      <c r="Q56" s="24">
        <f t="shared" si="7"/>
        <v>2.1425944652819139E-4</v>
      </c>
      <c r="R56" s="14" t="s">
        <v>332</v>
      </c>
      <c r="S56" s="89"/>
      <c r="T56" s="89"/>
      <c r="U56" s="89"/>
      <c r="V56" s="89"/>
      <c r="W56" s="89"/>
      <c r="X56" s="89"/>
      <c r="Y56" s="89"/>
    </row>
    <row r="57" spans="2:25" x14ac:dyDescent="0.2">
      <c r="B57" s="168" t="s">
        <v>347</v>
      </c>
      <c r="C57" s="14"/>
      <c r="D57" s="837">
        <v>590</v>
      </c>
      <c r="E57" s="837">
        <v>590</v>
      </c>
      <c r="F57" s="837">
        <v>590</v>
      </c>
      <c r="G57" s="837">
        <v>770</v>
      </c>
      <c r="H57" s="837">
        <v>770</v>
      </c>
      <c r="I57" s="170"/>
      <c r="K57" s="14"/>
      <c r="L57" s="64" t="s">
        <v>67</v>
      </c>
      <c r="M57" s="24">
        <f t="shared" si="7"/>
        <v>6.2018790475571156E-4</v>
      </c>
      <c r="N57" s="24">
        <f t="shared" si="7"/>
        <v>7.7921599835255185E-5</v>
      </c>
      <c r="O57" s="24">
        <f t="shared" si="7"/>
        <v>-1.4188245654866346E-5</v>
      </c>
      <c r="P57" s="24">
        <f t="shared" si="7"/>
        <v>2.615158393255132E-4</v>
      </c>
      <c r="Q57" s="24">
        <f t="shared" si="7"/>
        <v>-4.6362059236062684E-5</v>
      </c>
      <c r="R57" s="14" t="s">
        <v>332</v>
      </c>
      <c r="S57" s="89"/>
      <c r="T57" s="89"/>
      <c r="U57" s="89"/>
      <c r="V57" s="89"/>
      <c r="W57" s="89"/>
      <c r="X57" s="89"/>
      <c r="Y57" s="89"/>
    </row>
    <row r="58" spans="2:25" x14ac:dyDescent="0.2">
      <c r="B58" s="168" t="s">
        <v>348</v>
      </c>
      <c r="C58" s="14"/>
      <c r="D58" s="837">
        <v>590</v>
      </c>
      <c r="E58" s="837">
        <v>590</v>
      </c>
      <c r="F58" s="837">
        <v>590</v>
      </c>
      <c r="G58" s="837">
        <v>770</v>
      </c>
      <c r="H58" s="837">
        <v>770</v>
      </c>
      <c r="I58" s="170"/>
      <c r="K58" s="14"/>
      <c r="L58" s="64" t="s">
        <v>68</v>
      </c>
      <c r="M58" s="24">
        <f t="shared" si="7"/>
        <v>3.3644936301268458E-3</v>
      </c>
      <c r="N58" s="24">
        <f t="shared" si="7"/>
        <v>1.7099675113461135E-4</v>
      </c>
      <c r="O58" s="24">
        <f t="shared" si="7"/>
        <v>5.8746094661129849E-5</v>
      </c>
      <c r="P58" s="24">
        <f t="shared" si="7"/>
        <v>4.3493928805629021E-4</v>
      </c>
      <c r="Q58" s="24">
        <f t="shared" si="7"/>
        <v>-5.8455952170681289E-6</v>
      </c>
      <c r="R58" s="14" t="s">
        <v>332</v>
      </c>
      <c r="S58" s="89"/>
      <c r="T58" s="89"/>
      <c r="U58" s="89"/>
      <c r="V58" s="89"/>
      <c r="W58" s="89"/>
      <c r="X58" s="89"/>
      <c r="Y58" s="89"/>
    </row>
    <row r="59" spans="2:25" x14ac:dyDescent="0.2">
      <c r="B59" s="168" t="s">
        <v>349</v>
      </c>
      <c r="C59" s="14"/>
      <c r="D59" s="837">
        <v>590</v>
      </c>
      <c r="E59" s="837">
        <v>590</v>
      </c>
      <c r="F59" s="837">
        <v>590</v>
      </c>
      <c r="G59" s="837">
        <v>770</v>
      </c>
      <c r="H59" s="837">
        <v>770</v>
      </c>
      <c r="I59" s="170"/>
      <c r="K59" s="14"/>
      <c r="L59" s="64" t="s">
        <v>69</v>
      </c>
      <c r="M59" s="24">
        <f t="shared" si="7"/>
        <v>7.6262054364173619E-3</v>
      </c>
      <c r="N59" s="24">
        <f t="shared" si="7"/>
        <v>5.4221305642815755E-4</v>
      </c>
      <c r="O59" s="24">
        <f t="shared" si="7"/>
        <v>3.4963379092763601E-4</v>
      </c>
      <c r="P59" s="24">
        <f t="shared" si="7"/>
        <v>1.1266127475175274E-3</v>
      </c>
      <c r="Q59" s="24">
        <f t="shared" si="7"/>
        <v>1.5574825520081568E-4</v>
      </c>
      <c r="R59" s="14" t="s">
        <v>332</v>
      </c>
      <c r="S59" s="89"/>
      <c r="T59" s="89"/>
      <c r="U59" s="89"/>
      <c r="V59" s="89"/>
      <c r="W59" s="89"/>
      <c r="X59" s="89"/>
      <c r="Y59" s="89"/>
    </row>
    <row r="60" spans="2:25" x14ac:dyDescent="0.2">
      <c r="B60" s="168" t="s">
        <v>350</v>
      </c>
      <c r="C60" s="14"/>
      <c r="D60" s="837">
        <v>590</v>
      </c>
      <c r="E60" s="837">
        <v>590</v>
      </c>
      <c r="F60" s="837">
        <v>590</v>
      </c>
      <c r="G60" s="837">
        <v>770</v>
      </c>
      <c r="H60" s="837">
        <v>770</v>
      </c>
      <c r="I60" s="170"/>
      <c r="K60" s="14"/>
      <c r="L60" s="14"/>
      <c r="M60" s="14"/>
      <c r="N60" s="14"/>
      <c r="O60" s="14"/>
      <c r="P60" s="14"/>
      <c r="Q60" s="14"/>
      <c r="R60" s="14"/>
      <c r="S60" s="89"/>
      <c r="T60" s="89"/>
      <c r="U60" s="89"/>
      <c r="V60" s="89"/>
      <c r="W60" s="89"/>
      <c r="X60" s="89"/>
      <c r="Y60" s="89"/>
    </row>
    <row r="61" spans="2:25" x14ac:dyDescent="0.2">
      <c r="B61" s="174" t="s">
        <v>70</v>
      </c>
      <c r="C61" s="104"/>
      <c r="D61" s="948">
        <f>AVERAGE(D54:D60)</f>
        <v>580.71428571428567</v>
      </c>
      <c r="E61" s="948">
        <f t="shared" ref="E61:H61" si="8">AVERAGE(E54:E60)</f>
        <v>580.71428571428567</v>
      </c>
      <c r="F61" s="948">
        <f t="shared" si="8"/>
        <v>580.71428571428567</v>
      </c>
      <c r="G61" s="948">
        <f t="shared" si="8"/>
        <v>770</v>
      </c>
      <c r="H61" s="948">
        <f t="shared" si="8"/>
        <v>770</v>
      </c>
      <c r="I61" s="165"/>
      <c r="K61" s="15" t="s">
        <v>351</v>
      </c>
      <c r="L61" s="14"/>
      <c r="M61" s="15" t="s">
        <v>352</v>
      </c>
      <c r="N61" s="14"/>
      <c r="O61" s="14"/>
      <c r="P61" s="14"/>
      <c r="Q61" s="14"/>
      <c r="R61" s="14"/>
      <c r="S61" s="89"/>
      <c r="T61" s="89"/>
      <c r="U61" s="89"/>
      <c r="V61" s="89"/>
      <c r="W61" s="89"/>
      <c r="X61" s="89"/>
      <c r="Y61" s="89"/>
    </row>
    <row r="62" spans="2:25" x14ac:dyDescent="0.2">
      <c r="B62" s="14"/>
      <c r="C62" s="14"/>
      <c r="D62" s="14"/>
      <c r="E62" s="14"/>
      <c r="F62" s="14"/>
      <c r="G62" s="14"/>
      <c r="H62" s="14"/>
      <c r="I62" s="14"/>
      <c r="K62" s="14"/>
      <c r="L62" s="14"/>
      <c r="M62" s="28"/>
      <c r="N62" s="28"/>
      <c r="O62" s="28"/>
      <c r="P62" s="28"/>
      <c r="Q62" s="28"/>
      <c r="R62" s="14"/>
      <c r="S62" s="89"/>
      <c r="T62" s="89"/>
      <c r="U62" s="89"/>
      <c r="V62" s="89"/>
      <c r="W62" s="89"/>
      <c r="X62" s="89"/>
      <c r="Y62" s="89"/>
    </row>
    <row r="63" spans="2:25" x14ac:dyDescent="0.2">
      <c r="B63" s="167"/>
      <c r="C63" s="171" t="str">
        <f>'Data input'!C96</f>
        <v>Pasture</v>
      </c>
      <c r="D63" s="171" t="str">
        <f>'Data input'!D96</f>
        <v>Anaerobic Lagoon</v>
      </c>
      <c r="E63" s="171" t="str">
        <f>'Data input'!E96</f>
        <v>Sump and Dispersal</v>
      </c>
      <c r="F63" s="171" t="str">
        <f>'Data input'!F96</f>
        <v>Drain to Paddocks</v>
      </c>
      <c r="G63" s="171" t="str">
        <f>'Data input'!G96</f>
        <v>Soild Storage</v>
      </c>
      <c r="H63" s="171"/>
      <c r="I63" s="172"/>
      <c r="K63" s="14"/>
      <c r="L63" s="64" t="s">
        <v>65</v>
      </c>
      <c r="M63" s="28">
        <f t="shared" ref="M63:Q66" si="9">M49+M56</f>
        <v>2.0334659052315733E-2</v>
      </c>
      <c r="N63" s="28">
        <f t="shared" si="9"/>
        <v>7.9806558649375583E-4</v>
      </c>
      <c r="O63" s="28">
        <f t="shared" si="9"/>
        <v>5.501216250918344E-4</v>
      </c>
      <c r="P63" s="28">
        <f t="shared" si="9"/>
        <v>1.6033331987984679E-3</v>
      </c>
      <c r="Q63" s="28">
        <f t="shared" si="9"/>
        <v>2.671231998971801E-4</v>
      </c>
      <c r="R63" s="14" t="s">
        <v>332</v>
      </c>
      <c r="S63" s="89"/>
      <c r="T63" s="89"/>
      <c r="U63" s="89"/>
      <c r="V63" s="89"/>
      <c r="W63" s="89"/>
      <c r="X63" s="89"/>
      <c r="Y63" s="89"/>
    </row>
    <row r="64" spans="2:25" x14ac:dyDescent="0.2">
      <c r="B64" s="173" t="s">
        <v>130</v>
      </c>
      <c r="C64" s="14">
        <f>'Data input'!C97/100</f>
        <v>0.84290000000000009</v>
      </c>
      <c r="D64" s="14">
        <f>'Data input'!D97/100</f>
        <v>0.11599999999999999</v>
      </c>
      <c r="E64" s="14">
        <f>'Data input'!E97/100</f>
        <v>0</v>
      </c>
      <c r="F64" s="14">
        <f>'Data input'!F97/100</f>
        <v>0</v>
      </c>
      <c r="G64" s="29">
        <f>'Data input'!G97/100</f>
        <v>0</v>
      </c>
      <c r="H64" s="14"/>
      <c r="I64" s="170" t="s">
        <v>97</v>
      </c>
      <c r="K64" s="14"/>
      <c r="L64" s="64" t="s">
        <v>67</v>
      </c>
      <c r="M64" s="28">
        <f t="shared" si="9"/>
        <v>3.4249564461369046E-3</v>
      </c>
      <c r="N64" s="28">
        <f t="shared" si="9"/>
        <v>1.7474550889375599E-4</v>
      </c>
      <c r="O64" s="28">
        <f t="shared" si="9"/>
        <v>6.168364749183444E-5</v>
      </c>
      <c r="P64" s="28">
        <f t="shared" si="9"/>
        <v>4.4192420819846791E-4</v>
      </c>
      <c r="Q64" s="28">
        <f t="shared" si="9"/>
        <v>-4.2137267028198903E-6</v>
      </c>
      <c r="R64" s="14" t="s">
        <v>332</v>
      </c>
      <c r="S64" s="89"/>
      <c r="T64" s="89"/>
      <c r="U64" s="89"/>
      <c r="V64" s="89"/>
      <c r="W64" s="89"/>
      <c r="X64" s="89"/>
      <c r="Y64" s="89"/>
    </row>
    <row r="65" spans="2:25" x14ac:dyDescent="0.2">
      <c r="B65" s="174" t="s">
        <v>132</v>
      </c>
      <c r="C65" s="104">
        <f>'Data input'!C98/100</f>
        <v>1</v>
      </c>
      <c r="D65" s="104">
        <f>'Data input'!D98/100</f>
        <v>0</v>
      </c>
      <c r="E65" s="104">
        <f>'Data input'!E98/100</f>
        <v>0</v>
      </c>
      <c r="F65" s="104">
        <f>'Data input'!F98/100</f>
        <v>0</v>
      </c>
      <c r="G65" s="104">
        <f>'Data input'!G98/100</f>
        <v>0</v>
      </c>
      <c r="H65" s="104"/>
      <c r="I65" s="165" t="s">
        <v>97</v>
      </c>
      <c r="K65" s="14"/>
      <c r="L65" s="64" t="s">
        <v>68</v>
      </c>
      <c r="M65" s="28">
        <f t="shared" si="9"/>
        <v>6.0550356176184966E-3</v>
      </c>
      <c r="N65" s="28">
        <f t="shared" si="9"/>
        <v>2.7863218849375599E-4</v>
      </c>
      <c r="O65" s="28">
        <f t="shared" si="9"/>
        <v>1.4308997709183447E-4</v>
      </c>
      <c r="P65" s="28">
        <f t="shared" si="9"/>
        <v>6.3549237329846796E-4</v>
      </c>
      <c r="Q65" s="28">
        <f t="shared" si="9"/>
        <v>4.1009094397180122E-5</v>
      </c>
      <c r="R65" s="14" t="s">
        <v>332</v>
      </c>
      <c r="S65" s="89"/>
      <c r="T65" s="89"/>
      <c r="U65" s="89"/>
      <c r="V65" s="89"/>
      <c r="W65" s="89"/>
      <c r="X65" s="89"/>
      <c r="Y65" s="89"/>
    </row>
    <row r="66" spans="2:25" x14ac:dyDescent="0.2">
      <c r="B66" s="14"/>
      <c r="C66" s="14"/>
      <c r="D66" s="14"/>
      <c r="E66" s="14"/>
      <c r="F66" s="14"/>
      <c r="G66" s="14"/>
      <c r="H66" s="14"/>
      <c r="I66" s="14"/>
      <c r="K66" s="14"/>
      <c r="L66" s="64" t="s">
        <v>69</v>
      </c>
      <c r="M66" s="28">
        <f t="shared" si="9"/>
        <v>9.239089372752458E-3</v>
      </c>
      <c r="N66" s="28">
        <f t="shared" si="9"/>
        <v>6.5955001369375594E-4</v>
      </c>
      <c r="O66" s="28">
        <f t="shared" si="9"/>
        <v>4.4157985229183438E-4</v>
      </c>
      <c r="P66" s="28">
        <f t="shared" si="9"/>
        <v>1.3452423119984678E-3</v>
      </c>
      <c r="Q66" s="28">
        <f t="shared" si="9"/>
        <v>2.0682610509718008E-4</v>
      </c>
      <c r="R66" s="14" t="s">
        <v>332</v>
      </c>
      <c r="S66" s="89"/>
      <c r="T66" s="89"/>
      <c r="U66" s="89"/>
      <c r="V66" s="89"/>
      <c r="W66" s="89"/>
      <c r="X66" s="89"/>
      <c r="Y66" s="89"/>
    </row>
    <row r="67" spans="2:25" x14ac:dyDescent="0.2">
      <c r="B67" s="15" t="s">
        <v>353</v>
      </c>
      <c r="C67" s="14"/>
      <c r="D67" s="14"/>
      <c r="E67" s="14"/>
      <c r="F67" s="14"/>
      <c r="G67" s="14"/>
      <c r="H67" s="14"/>
      <c r="I67" s="14"/>
      <c r="K67" s="14"/>
      <c r="L67" s="90"/>
      <c r="M67" s="316">
        <f>SUM(M63:M66)</f>
        <v>3.9053740488823596E-2</v>
      </c>
      <c r="N67" s="28"/>
      <c r="O67" s="28"/>
      <c r="P67" s="28"/>
      <c r="Q67" s="28"/>
      <c r="R67" s="14"/>
      <c r="S67" s="89"/>
      <c r="T67" s="89"/>
      <c r="U67" s="89"/>
      <c r="V67" s="89"/>
      <c r="W67" s="89"/>
      <c r="X67" s="89"/>
      <c r="Y67" s="89"/>
    </row>
    <row r="68" spans="2:25" ht="36" customHeight="1" x14ac:dyDescent="0.2">
      <c r="B68" s="845" t="s">
        <v>55</v>
      </c>
      <c r="C68" s="846" t="s">
        <v>354</v>
      </c>
      <c r="D68" s="844" t="s">
        <v>355</v>
      </c>
      <c r="E68" s="844" t="s">
        <v>356</v>
      </c>
      <c r="F68" s="955" t="s">
        <v>357</v>
      </c>
      <c r="G68" s="956"/>
      <c r="H68" s="856"/>
      <c r="I68" s="14"/>
      <c r="K68" s="14"/>
      <c r="L68" s="14"/>
      <c r="M68" s="14"/>
      <c r="N68" s="14"/>
      <c r="O68" s="14"/>
      <c r="P68" s="14"/>
      <c r="Q68" s="14"/>
      <c r="R68" s="14"/>
      <c r="S68" s="89"/>
      <c r="T68" s="89"/>
      <c r="U68" s="89"/>
      <c r="V68" s="89"/>
      <c r="W68" s="89"/>
      <c r="X68" s="89"/>
      <c r="Y68" s="89"/>
    </row>
    <row r="69" spans="2:25" x14ac:dyDescent="0.2">
      <c r="B69" s="845"/>
      <c r="C69" s="846"/>
      <c r="D69" s="857">
        <v>2</v>
      </c>
      <c r="E69" s="857">
        <v>1</v>
      </c>
      <c r="F69" s="859">
        <v>1</v>
      </c>
      <c r="G69" s="170" t="s">
        <v>358</v>
      </c>
      <c r="H69" s="856"/>
      <c r="I69" s="14"/>
      <c r="K69" s="15" t="s">
        <v>359</v>
      </c>
      <c r="L69" s="14"/>
      <c r="M69" s="15" t="s">
        <v>360</v>
      </c>
      <c r="N69" s="14"/>
      <c r="O69" s="15" t="s">
        <v>361</v>
      </c>
      <c r="P69" s="14"/>
      <c r="Q69" s="14"/>
      <c r="R69" s="14"/>
      <c r="S69" s="89" t="s">
        <v>362</v>
      </c>
      <c r="T69" s="89" t="s">
        <v>363</v>
      </c>
      <c r="U69" s="89" t="s">
        <v>364</v>
      </c>
      <c r="V69" s="89" t="s">
        <v>363</v>
      </c>
      <c r="W69" s="89" t="s">
        <v>185</v>
      </c>
      <c r="X69" s="89" t="s">
        <v>365</v>
      </c>
      <c r="Y69" s="89" t="s">
        <v>185</v>
      </c>
    </row>
    <row r="70" spans="2:25" x14ac:dyDescent="0.2">
      <c r="B70" s="168">
        <v>1</v>
      </c>
      <c r="C70" s="14" t="s">
        <v>366</v>
      </c>
      <c r="D70" s="28">
        <v>5.8999999999999999E-3</v>
      </c>
      <c r="E70" s="28">
        <v>5.8999999999999999E-3</v>
      </c>
      <c r="F70" s="860">
        <v>2</v>
      </c>
      <c r="G70" s="165" t="s">
        <v>367</v>
      </c>
      <c r="H70" s="858"/>
      <c r="I70" s="14"/>
      <c r="K70" s="14"/>
      <c r="L70" s="14"/>
      <c r="M70" s="14" t="s">
        <v>368</v>
      </c>
      <c r="N70" s="29"/>
      <c r="O70" s="29"/>
      <c r="P70" s="29"/>
      <c r="Q70" s="29"/>
      <c r="R70" s="14"/>
      <c r="S70" s="89"/>
      <c r="T70" s="89"/>
      <c r="U70" s="89"/>
      <c r="V70" s="89"/>
      <c r="W70" s="89"/>
      <c r="X70" s="89"/>
      <c r="Y70" s="89"/>
    </row>
    <row r="71" spans="2:25" x14ac:dyDescent="0.2">
      <c r="B71" s="168">
        <v>2</v>
      </c>
      <c r="C71" s="14" t="s">
        <v>369</v>
      </c>
      <c r="D71" s="14">
        <v>1.8E-3</v>
      </c>
      <c r="E71" s="28">
        <v>1.8E-3</v>
      </c>
      <c r="F71" s="168"/>
      <c r="G71" s="843"/>
      <c r="H71" s="858"/>
      <c r="I71" s="14"/>
      <c r="K71" s="14"/>
      <c r="L71" s="14"/>
      <c r="M71" s="14" t="s">
        <v>370</v>
      </c>
      <c r="N71" s="14"/>
      <c r="O71" s="14"/>
      <c r="P71" s="14"/>
      <c r="Q71" s="14"/>
      <c r="R71" s="14"/>
      <c r="S71" s="89"/>
      <c r="T71" s="89"/>
      <c r="U71" s="89"/>
      <c r="V71" s="89"/>
      <c r="W71" s="89"/>
      <c r="X71" s="89"/>
      <c r="Y71" s="89"/>
    </row>
    <row r="72" spans="2:25" x14ac:dyDescent="0.2">
      <c r="B72" s="168">
        <v>3</v>
      </c>
      <c r="C72" s="14" t="s">
        <v>371</v>
      </c>
      <c r="D72" s="14">
        <v>7.0000000000000001E-3</v>
      </c>
      <c r="E72" s="26">
        <v>7.0000000000000001E-3</v>
      </c>
      <c r="F72" s="168"/>
      <c r="G72" s="14"/>
      <c r="H72" s="14"/>
      <c r="I72" s="14"/>
      <c r="K72" s="14"/>
      <c r="L72" s="14"/>
      <c r="M72" s="15"/>
      <c r="N72" s="14"/>
      <c r="O72" s="14"/>
      <c r="P72" s="14"/>
      <c r="Q72" s="14"/>
      <c r="R72" s="15"/>
      <c r="S72" s="89"/>
      <c r="T72" s="89"/>
      <c r="U72" s="89"/>
      <c r="V72" s="89"/>
      <c r="W72" s="89"/>
      <c r="X72" s="89"/>
      <c r="Y72" s="89"/>
    </row>
    <row r="73" spans="2:25" x14ac:dyDescent="0.2">
      <c r="B73" s="168">
        <v>4</v>
      </c>
      <c r="C73" s="14" t="s">
        <v>372</v>
      </c>
      <c r="D73" s="15">
        <v>2.8999999999999998E-3</v>
      </c>
      <c r="E73" s="847">
        <v>8.0000000000000002E-3</v>
      </c>
      <c r="F73" s="168"/>
      <c r="G73" s="14"/>
      <c r="H73" s="14"/>
      <c r="I73" s="14"/>
      <c r="K73" s="15" t="s">
        <v>237</v>
      </c>
      <c r="L73" s="14"/>
      <c r="M73" s="15" t="s">
        <v>373</v>
      </c>
      <c r="N73" s="14"/>
      <c r="O73" s="14"/>
      <c r="P73" s="14"/>
      <c r="Q73" s="14"/>
      <c r="R73" s="15"/>
      <c r="S73" s="89"/>
      <c r="T73" s="89"/>
      <c r="U73" s="89"/>
      <c r="V73" s="89"/>
      <c r="W73" s="89"/>
      <c r="X73" s="89"/>
      <c r="Y73" s="89"/>
    </row>
    <row r="74" spans="2:25" x14ac:dyDescent="0.2">
      <c r="B74" s="168" t="s">
        <v>354</v>
      </c>
      <c r="C74" s="14"/>
      <c r="D74" s="14"/>
      <c r="E74" s="14"/>
      <c r="F74" s="168"/>
      <c r="G74" s="14"/>
      <c r="H74" s="14"/>
      <c r="I74" s="14"/>
      <c r="K74" s="14"/>
      <c r="L74" s="14"/>
      <c r="M74" s="14"/>
      <c r="N74" s="14"/>
      <c r="O74" s="14"/>
      <c r="P74" s="14"/>
      <c r="Q74" s="14"/>
      <c r="R74" s="15"/>
      <c r="S74" s="89"/>
      <c r="T74" s="89"/>
      <c r="U74" s="89"/>
      <c r="V74" s="89"/>
      <c r="W74" s="89"/>
      <c r="X74" s="89"/>
      <c r="Y74" s="89"/>
    </row>
    <row r="75" spans="2:25" x14ac:dyDescent="0.2">
      <c r="B75" s="174">
        <f>'Data input'!E5</f>
        <v>4</v>
      </c>
      <c r="C75" s="85" t="str">
        <f>INDEX(C70:C73,MATCH(B75,B70:B73,0))</f>
        <v>Non Irrigated Crop</v>
      </c>
      <c r="D75" s="85"/>
      <c r="E75" s="314"/>
      <c r="F75" s="168"/>
      <c r="G75" s="14"/>
      <c r="H75" s="15" t="s">
        <v>374</v>
      </c>
      <c r="I75" s="703" t="s">
        <v>198</v>
      </c>
      <c r="K75" s="15" t="s">
        <v>239</v>
      </c>
      <c r="L75" s="64" t="s">
        <v>65</v>
      </c>
      <c r="M75" s="91">
        <f>M63*$C$64</f>
        <v>1.7140084115196932E-2</v>
      </c>
      <c r="N75" s="91">
        <f t="shared" ref="N75:Q78" si="10">N63*$C$65</f>
        <v>7.9806558649375583E-4</v>
      </c>
      <c r="O75" s="91">
        <f t="shared" si="10"/>
        <v>5.501216250918344E-4</v>
      </c>
      <c r="P75" s="91">
        <f t="shared" si="10"/>
        <v>1.6033331987984679E-3</v>
      </c>
      <c r="Q75" s="91">
        <f t="shared" si="10"/>
        <v>2.671231998971801E-4</v>
      </c>
      <c r="R75" s="14" t="s">
        <v>332</v>
      </c>
      <c r="S75" s="89"/>
      <c r="T75" s="89"/>
      <c r="U75" s="89"/>
      <c r="V75" s="89"/>
      <c r="W75" s="89"/>
      <c r="X75" s="89"/>
      <c r="Y75" s="89"/>
    </row>
    <row r="76" spans="2:25" x14ac:dyDescent="0.2">
      <c r="B76" s="15"/>
      <c r="C76" s="15"/>
      <c r="D76" s="15"/>
      <c r="E76" s="847"/>
      <c r="F76" s="14"/>
      <c r="G76" s="14"/>
      <c r="H76" s="15"/>
      <c r="I76" s="703"/>
      <c r="K76" s="14"/>
      <c r="L76" s="64" t="s">
        <v>67</v>
      </c>
      <c r="M76" s="91">
        <f>M64*$C$64</f>
        <v>2.8868957884487971E-3</v>
      </c>
      <c r="N76" s="91">
        <f t="shared" si="10"/>
        <v>1.7474550889375599E-4</v>
      </c>
      <c r="O76" s="91">
        <f t="shared" si="10"/>
        <v>6.168364749183444E-5</v>
      </c>
      <c r="P76" s="91">
        <f t="shared" si="10"/>
        <v>4.4192420819846791E-4</v>
      </c>
      <c r="Q76" s="91">
        <f t="shared" si="10"/>
        <v>-4.2137267028198903E-6</v>
      </c>
      <c r="R76" s="14" t="s">
        <v>332</v>
      </c>
      <c r="S76" s="89"/>
      <c r="T76" s="89"/>
      <c r="U76" s="89"/>
      <c r="V76" s="89"/>
      <c r="W76" s="89"/>
      <c r="X76" s="89"/>
      <c r="Y76" s="89"/>
    </row>
    <row r="77" spans="2:25" x14ac:dyDescent="0.2">
      <c r="B77" s="848" t="s">
        <v>55</v>
      </c>
      <c r="C77" s="852" t="str">
        <f>C75</f>
        <v>Non Irrigated Crop</v>
      </c>
      <c r="D77" s="15"/>
      <c r="E77" s="847"/>
      <c r="F77" s="14"/>
      <c r="G77" s="14"/>
      <c r="H77" s="15"/>
      <c r="I77" s="703"/>
      <c r="K77" s="14"/>
      <c r="L77" s="64" t="s">
        <v>68</v>
      </c>
      <c r="M77" s="91">
        <f>M65*$C$64</f>
        <v>5.1037895220906312E-3</v>
      </c>
      <c r="N77" s="91">
        <f t="shared" si="10"/>
        <v>2.7863218849375599E-4</v>
      </c>
      <c r="O77" s="91">
        <f t="shared" si="10"/>
        <v>1.4308997709183447E-4</v>
      </c>
      <c r="P77" s="91">
        <f t="shared" si="10"/>
        <v>6.3549237329846796E-4</v>
      </c>
      <c r="Q77" s="91">
        <f t="shared" si="10"/>
        <v>4.1009094397180122E-5</v>
      </c>
      <c r="R77" s="14" t="s">
        <v>332</v>
      </c>
      <c r="S77" s="89"/>
      <c r="T77" s="89"/>
      <c r="U77" s="89"/>
      <c r="V77" s="89"/>
      <c r="W77" s="89"/>
      <c r="X77" s="89"/>
      <c r="Y77" s="89"/>
    </row>
    <row r="78" spans="2:25" x14ac:dyDescent="0.2">
      <c r="B78" s="849" t="s">
        <v>375</v>
      </c>
      <c r="C78" s="854">
        <f>'Data input'!E7</f>
        <v>1</v>
      </c>
      <c r="D78" s="15"/>
      <c r="E78" s="847"/>
      <c r="F78" s="14"/>
      <c r="G78" s="14"/>
      <c r="H78" s="15"/>
      <c r="I78" s="703"/>
      <c r="K78" s="14"/>
      <c r="L78" s="64" t="s">
        <v>69</v>
      </c>
      <c r="M78" s="91">
        <f>M66*$C$64</f>
        <v>7.7876284322930481E-3</v>
      </c>
      <c r="N78" s="91">
        <f t="shared" si="10"/>
        <v>6.5955001369375594E-4</v>
      </c>
      <c r="O78" s="91">
        <f t="shared" si="10"/>
        <v>4.4157985229183438E-4</v>
      </c>
      <c r="P78" s="91">
        <f t="shared" si="10"/>
        <v>1.3452423119984678E-3</v>
      </c>
      <c r="Q78" s="91">
        <f t="shared" si="10"/>
        <v>2.0682610509718008E-4</v>
      </c>
      <c r="R78" s="14" t="s">
        <v>332</v>
      </c>
      <c r="S78" s="89"/>
      <c r="T78" s="89"/>
      <c r="U78" s="89"/>
      <c r="V78" s="89"/>
      <c r="W78" s="89"/>
      <c r="X78" s="89"/>
      <c r="Y78" s="89"/>
    </row>
    <row r="79" spans="2:25" x14ac:dyDescent="0.2">
      <c r="B79" s="850" t="s">
        <v>366</v>
      </c>
      <c r="C79" s="853">
        <f>INDEX(D70:E70,MATCH($C$78,$D$69:$E$69,0))</f>
        <v>5.8999999999999999E-3</v>
      </c>
      <c r="D79" s="15"/>
      <c r="E79" s="847"/>
      <c r="F79" s="14"/>
      <c r="G79" s="14"/>
      <c r="H79" s="15"/>
      <c r="I79" s="703"/>
      <c r="K79" s="14"/>
      <c r="L79" s="14"/>
      <c r="M79" s="317"/>
      <c r="N79" s="14"/>
      <c r="O79" s="14"/>
      <c r="P79" s="14"/>
      <c r="Q79" s="14"/>
      <c r="R79" s="14"/>
      <c r="S79" s="89"/>
      <c r="T79" s="89"/>
      <c r="U79" s="89"/>
      <c r="V79" s="89"/>
      <c r="W79" s="89"/>
      <c r="X79" s="89"/>
      <c r="Y79" s="89"/>
    </row>
    <row r="80" spans="2:25" x14ac:dyDescent="0.2">
      <c r="B80" s="850" t="s">
        <v>369</v>
      </c>
      <c r="C80" s="853">
        <f t="shared" ref="C80:C82" si="11">INDEX(D71:E71,MATCH($C$78,$D$69:$E$69,0))</f>
        <v>1.8E-3</v>
      </c>
      <c r="D80" s="15"/>
      <c r="E80" s="847"/>
      <c r="F80" s="14"/>
      <c r="G80" s="14"/>
      <c r="H80" s="15"/>
      <c r="I80" s="703"/>
      <c r="K80" s="15" t="s">
        <v>249</v>
      </c>
      <c r="L80" s="64" t="s">
        <v>65</v>
      </c>
      <c r="M80" s="91">
        <f>M63*$D$64</f>
        <v>2.3588204500686249E-3</v>
      </c>
      <c r="N80" s="91">
        <f t="shared" ref="N80:Q83" si="12">N63*$D$65</f>
        <v>0</v>
      </c>
      <c r="O80" s="91">
        <f t="shared" si="12"/>
        <v>0</v>
      </c>
      <c r="P80" s="91">
        <f t="shared" si="12"/>
        <v>0</v>
      </c>
      <c r="Q80" s="91">
        <f t="shared" si="12"/>
        <v>0</v>
      </c>
      <c r="R80" s="14" t="s">
        <v>332</v>
      </c>
      <c r="S80" s="89"/>
      <c r="T80" s="89"/>
      <c r="U80" s="89"/>
      <c r="V80" s="89"/>
      <c r="W80" s="89"/>
      <c r="X80" s="89"/>
      <c r="Y80" s="89"/>
    </row>
    <row r="81" spans="2:25" x14ac:dyDescent="0.2">
      <c r="B81" s="850" t="s">
        <v>371</v>
      </c>
      <c r="C81" s="853">
        <f t="shared" si="11"/>
        <v>7.0000000000000001E-3</v>
      </c>
      <c r="D81" s="15"/>
      <c r="E81" s="847"/>
      <c r="F81" s="14"/>
      <c r="G81" s="14"/>
      <c r="H81" s="15"/>
      <c r="I81" s="703"/>
      <c r="K81" s="14"/>
      <c r="L81" s="64" t="s">
        <v>67</v>
      </c>
      <c r="M81" s="91">
        <f>M64*$D$64</f>
        <v>3.972949477518809E-4</v>
      </c>
      <c r="N81" s="91">
        <f t="shared" si="12"/>
        <v>0</v>
      </c>
      <c r="O81" s="91">
        <f t="shared" si="12"/>
        <v>0</v>
      </c>
      <c r="P81" s="91">
        <f t="shared" si="12"/>
        <v>0</v>
      </c>
      <c r="Q81" s="91">
        <f t="shared" si="12"/>
        <v>0</v>
      </c>
      <c r="R81" s="14" t="s">
        <v>332</v>
      </c>
      <c r="S81" s="89"/>
      <c r="T81" s="89"/>
      <c r="U81" s="89"/>
      <c r="V81" s="89"/>
      <c r="W81" s="89"/>
      <c r="X81" s="89"/>
      <c r="Y81" s="89"/>
    </row>
    <row r="82" spans="2:25" x14ac:dyDescent="0.2">
      <c r="B82" s="850" t="s">
        <v>372</v>
      </c>
      <c r="C82" s="853">
        <f t="shared" si="11"/>
        <v>8.0000000000000002E-3</v>
      </c>
      <c r="D82" s="15"/>
      <c r="E82" s="847"/>
      <c r="F82" s="14"/>
      <c r="G82" s="14"/>
      <c r="H82" s="15"/>
      <c r="I82" s="703"/>
      <c r="K82" s="14"/>
      <c r="L82" s="64" t="s">
        <v>68</v>
      </c>
      <c r="M82" s="91">
        <f>M65*$D$64</f>
        <v>7.0238413164374551E-4</v>
      </c>
      <c r="N82" s="91">
        <f t="shared" si="12"/>
        <v>0</v>
      </c>
      <c r="O82" s="91">
        <f t="shared" si="12"/>
        <v>0</v>
      </c>
      <c r="P82" s="91">
        <f t="shared" si="12"/>
        <v>0</v>
      </c>
      <c r="Q82" s="91">
        <f t="shared" si="12"/>
        <v>0</v>
      </c>
      <c r="R82" s="14" t="s">
        <v>332</v>
      </c>
      <c r="S82" s="89"/>
      <c r="T82" s="89"/>
      <c r="U82" s="89"/>
      <c r="V82" s="89"/>
      <c r="W82" s="89"/>
      <c r="X82" s="89"/>
      <c r="Y82" s="89"/>
    </row>
    <row r="83" spans="2:25" x14ac:dyDescent="0.2">
      <c r="B83" s="851" t="s">
        <v>376</v>
      </c>
      <c r="C83" s="855">
        <f>INDEX(C79:C82,MATCH(C77,B79:B82,0))</f>
        <v>8.0000000000000002E-3</v>
      </c>
      <c r="D83" s="15"/>
      <c r="E83" s="847"/>
      <c r="F83" s="14"/>
      <c r="G83" s="14"/>
      <c r="H83" s="15"/>
      <c r="I83" s="703"/>
      <c r="K83" s="14"/>
      <c r="L83" s="64" t="s">
        <v>69</v>
      </c>
      <c r="M83" s="91">
        <f>M66*$D$64</f>
        <v>1.071734367239285E-3</v>
      </c>
      <c r="N83" s="91">
        <f t="shared" si="12"/>
        <v>0</v>
      </c>
      <c r="O83" s="91">
        <f t="shared" si="12"/>
        <v>0</v>
      </c>
      <c r="P83" s="91">
        <f t="shared" si="12"/>
        <v>0</v>
      </c>
      <c r="Q83" s="91">
        <f t="shared" si="12"/>
        <v>0</v>
      </c>
      <c r="R83" s="14" t="s">
        <v>332</v>
      </c>
      <c r="S83" s="89"/>
      <c r="T83" s="89"/>
      <c r="U83" s="89"/>
      <c r="V83" s="89"/>
      <c r="W83" s="89"/>
      <c r="X83" s="89"/>
      <c r="Y83" s="89"/>
    </row>
    <row r="84" spans="2:25" x14ac:dyDescent="0.2">
      <c r="B84" s="15"/>
      <c r="C84" s="15"/>
      <c r="D84" s="15"/>
      <c r="E84" s="847"/>
      <c r="F84" s="14"/>
      <c r="G84" s="14"/>
      <c r="H84" s="15"/>
      <c r="I84" s="703"/>
      <c r="K84" s="14"/>
      <c r="L84" s="14"/>
      <c r="M84" s="317"/>
      <c r="N84" s="14"/>
      <c r="O84" s="14"/>
      <c r="P84" s="14"/>
      <c r="Q84" s="14"/>
      <c r="R84" s="14"/>
      <c r="S84" s="89"/>
      <c r="T84" s="89"/>
      <c r="U84" s="89"/>
      <c r="V84" s="89"/>
      <c r="W84" s="89"/>
      <c r="X84" s="89"/>
      <c r="Y84" s="89"/>
    </row>
    <row r="85" spans="2:25" x14ac:dyDescent="0.2">
      <c r="B85" s="14"/>
      <c r="C85" s="14"/>
      <c r="D85" s="14"/>
      <c r="E85" s="14"/>
      <c r="F85" s="14"/>
      <c r="G85" s="14"/>
      <c r="H85" s="14"/>
      <c r="I85" s="14"/>
      <c r="K85" s="15" t="s">
        <v>258</v>
      </c>
      <c r="L85" s="64" t="s">
        <v>65</v>
      </c>
      <c r="M85" s="91">
        <f>M63*$E$64</f>
        <v>0</v>
      </c>
      <c r="N85" s="91">
        <f t="shared" ref="N85:Q88" si="13">N63*$E$65</f>
        <v>0</v>
      </c>
      <c r="O85" s="91">
        <f t="shared" si="13"/>
        <v>0</v>
      </c>
      <c r="P85" s="91">
        <f t="shared" si="13"/>
        <v>0</v>
      </c>
      <c r="Q85" s="91">
        <f t="shared" si="13"/>
        <v>0</v>
      </c>
      <c r="R85" s="14" t="s">
        <v>332</v>
      </c>
      <c r="S85" s="89"/>
      <c r="T85" s="89"/>
      <c r="U85" s="89"/>
      <c r="V85" s="89"/>
      <c r="W85" s="89"/>
      <c r="X85" s="89"/>
      <c r="Y85" s="89"/>
    </row>
    <row r="86" spans="2:25" x14ac:dyDescent="0.2">
      <c r="B86" s="707" t="s">
        <v>212</v>
      </c>
      <c r="C86" s="705"/>
      <c r="D86" s="706">
        <v>1.1000000000000001</v>
      </c>
      <c r="E86" s="706">
        <v>1</v>
      </c>
      <c r="F86" s="706">
        <v>1</v>
      </c>
      <c r="G86" s="706">
        <v>1</v>
      </c>
      <c r="H86" s="706">
        <v>1</v>
      </c>
      <c r="I86" s="708"/>
      <c r="K86" s="14"/>
      <c r="L86" s="64" t="s">
        <v>67</v>
      </c>
      <c r="M86" s="91">
        <f>M64*$E$64</f>
        <v>0</v>
      </c>
      <c r="N86" s="91">
        <f t="shared" si="13"/>
        <v>0</v>
      </c>
      <c r="O86" s="91">
        <f t="shared" si="13"/>
        <v>0</v>
      </c>
      <c r="P86" s="91">
        <f t="shared" si="13"/>
        <v>0</v>
      </c>
      <c r="Q86" s="91">
        <f t="shared" si="13"/>
        <v>0</v>
      </c>
      <c r="R86" s="14" t="s">
        <v>332</v>
      </c>
      <c r="S86" s="89"/>
      <c r="T86" s="89"/>
      <c r="U86" s="89"/>
      <c r="V86" s="89"/>
      <c r="W86" s="89"/>
      <c r="X86" s="89"/>
      <c r="Y86" s="89"/>
    </row>
    <row r="87" spans="2:25" x14ac:dyDescent="0.2">
      <c r="K87" s="14"/>
      <c r="L87" s="64" t="s">
        <v>68</v>
      </c>
      <c r="M87" s="91">
        <f>M65*$E$64</f>
        <v>0</v>
      </c>
      <c r="N87" s="91">
        <f t="shared" si="13"/>
        <v>0</v>
      </c>
      <c r="O87" s="91">
        <f t="shared" si="13"/>
        <v>0</v>
      </c>
      <c r="P87" s="91">
        <f t="shared" si="13"/>
        <v>0</v>
      </c>
      <c r="Q87" s="91">
        <f t="shared" si="13"/>
        <v>0</v>
      </c>
      <c r="R87" s="14" t="s">
        <v>332</v>
      </c>
      <c r="S87" s="89"/>
      <c r="T87" s="89"/>
      <c r="U87" s="89"/>
      <c r="V87" s="89"/>
      <c r="W87" s="89"/>
      <c r="X87" s="89"/>
      <c r="Y87" s="89"/>
    </row>
    <row r="88" spans="2:25" x14ac:dyDescent="0.2">
      <c r="K88" s="14"/>
      <c r="L88" s="64" t="s">
        <v>69</v>
      </c>
      <c r="M88" s="91">
        <f>M66*$E$64</f>
        <v>0</v>
      </c>
      <c r="N88" s="91">
        <f t="shared" si="13"/>
        <v>0</v>
      </c>
      <c r="O88" s="91">
        <f t="shared" si="13"/>
        <v>0</v>
      </c>
      <c r="P88" s="91">
        <f t="shared" si="13"/>
        <v>0</v>
      </c>
      <c r="Q88" s="91">
        <f t="shared" si="13"/>
        <v>0</v>
      </c>
      <c r="R88" s="14" t="s">
        <v>332</v>
      </c>
      <c r="S88" s="89"/>
      <c r="T88" s="89"/>
      <c r="U88" s="89"/>
      <c r="V88" s="89"/>
      <c r="W88" s="89"/>
      <c r="X88" s="89"/>
      <c r="Y88" s="89"/>
    </row>
    <row r="89" spans="2:25" x14ac:dyDescent="0.2">
      <c r="K89" s="14"/>
      <c r="L89" s="64"/>
      <c r="M89" s="317"/>
      <c r="N89" s="91"/>
      <c r="O89" s="91"/>
      <c r="P89" s="91"/>
      <c r="Q89" s="91"/>
      <c r="R89" s="14"/>
      <c r="S89" s="89"/>
      <c r="T89" s="89"/>
      <c r="U89" s="89"/>
      <c r="V89" s="89"/>
      <c r="W89" s="89"/>
      <c r="X89" s="89"/>
      <c r="Y89" s="89"/>
    </row>
    <row r="90" spans="2:25" x14ac:dyDescent="0.2">
      <c r="K90" s="15" t="s">
        <v>261</v>
      </c>
      <c r="L90" s="64" t="s">
        <v>65</v>
      </c>
      <c r="M90" s="91">
        <f>M63*$F$64</f>
        <v>0</v>
      </c>
      <c r="N90" s="91">
        <f t="shared" ref="N90:Q93" si="14">N63*$F$65</f>
        <v>0</v>
      </c>
      <c r="O90" s="91">
        <f t="shared" si="14"/>
        <v>0</v>
      </c>
      <c r="P90" s="91">
        <f t="shared" si="14"/>
        <v>0</v>
      </c>
      <c r="Q90" s="91">
        <f t="shared" si="14"/>
        <v>0</v>
      </c>
      <c r="R90" s="14" t="s">
        <v>332</v>
      </c>
      <c r="S90" s="89"/>
      <c r="T90" s="89"/>
      <c r="U90" s="89"/>
      <c r="V90" s="89"/>
      <c r="W90" s="89"/>
      <c r="X90" s="89"/>
      <c r="Y90" s="89"/>
    </row>
    <row r="91" spans="2:25" x14ac:dyDescent="0.2">
      <c r="K91" s="14"/>
      <c r="L91" s="64" t="s">
        <v>67</v>
      </c>
      <c r="M91" s="91">
        <f>M64*$F$64</f>
        <v>0</v>
      </c>
      <c r="N91" s="91">
        <f t="shared" si="14"/>
        <v>0</v>
      </c>
      <c r="O91" s="91">
        <f t="shared" si="14"/>
        <v>0</v>
      </c>
      <c r="P91" s="91">
        <f t="shared" si="14"/>
        <v>0</v>
      </c>
      <c r="Q91" s="91">
        <f t="shared" si="14"/>
        <v>0</v>
      </c>
      <c r="R91" s="14" t="s">
        <v>332</v>
      </c>
      <c r="S91" s="89"/>
      <c r="T91" s="89"/>
      <c r="U91" s="89"/>
      <c r="V91" s="89"/>
      <c r="W91" s="89"/>
      <c r="X91" s="89"/>
      <c r="Y91" s="89"/>
    </row>
    <row r="92" spans="2:25" x14ac:dyDescent="0.2">
      <c r="K92" s="14"/>
      <c r="L92" s="64" t="s">
        <v>68</v>
      </c>
      <c r="M92" s="91">
        <f>M65*$F$64</f>
        <v>0</v>
      </c>
      <c r="N92" s="91">
        <f t="shared" si="14"/>
        <v>0</v>
      </c>
      <c r="O92" s="91">
        <f t="shared" si="14"/>
        <v>0</v>
      </c>
      <c r="P92" s="91">
        <f t="shared" si="14"/>
        <v>0</v>
      </c>
      <c r="Q92" s="91">
        <f t="shared" si="14"/>
        <v>0</v>
      </c>
      <c r="R92" s="14" t="s">
        <v>332</v>
      </c>
      <c r="S92" s="89"/>
      <c r="T92" s="89"/>
      <c r="U92" s="89"/>
      <c r="V92" s="89"/>
      <c r="W92" s="89"/>
      <c r="X92" s="89"/>
      <c r="Y92" s="89"/>
    </row>
    <row r="93" spans="2:25" x14ac:dyDescent="0.2">
      <c r="K93" s="14"/>
      <c r="L93" s="64" t="s">
        <v>69</v>
      </c>
      <c r="M93" s="91">
        <f>M66*$F$64</f>
        <v>0</v>
      </c>
      <c r="N93" s="91">
        <f t="shared" si="14"/>
        <v>0</v>
      </c>
      <c r="O93" s="91">
        <f t="shared" si="14"/>
        <v>0</v>
      </c>
      <c r="P93" s="91">
        <f t="shared" si="14"/>
        <v>0</v>
      </c>
      <c r="Q93" s="91">
        <f t="shared" si="14"/>
        <v>0</v>
      </c>
      <c r="R93" s="14" t="s">
        <v>332</v>
      </c>
      <c r="S93" s="89"/>
      <c r="T93" s="89"/>
      <c r="U93" s="89"/>
      <c r="V93" s="89"/>
      <c r="W93" s="89"/>
      <c r="X93" s="89"/>
      <c r="Y93" s="89"/>
    </row>
    <row r="94" spans="2:25" x14ac:dyDescent="0.2">
      <c r="K94" s="14"/>
      <c r="L94" s="64"/>
      <c r="M94" s="317"/>
      <c r="N94" s="91"/>
      <c r="O94" s="91"/>
      <c r="P94" s="91"/>
      <c r="Q94" s="91"/>
      <c r="R94" s="14"/>
      <c r="S94" s="89"/>
      <c r="T94" s="89"/>
      <c r="U94" s="89"/>
      <c r="V94" s="89"/>
      <c r="W94" s="89"/>
      <c r="X94" s="89"/>
      <c r="Y94" s="89"/>
    </row>
    <row r="95" spans="2:25" x14ac:dyDescent="0.2">
      <c r="K95" s="15" t="s">
        <v>265</v>
      </c>
      <c r="L95" s="64" t="s">
        <v>65</v>
      </c>
      <c r="M95" s="91">
        <f>M63*$G$64</f>
        <v>0</v>
      </c>
      <c r="N95" s="91">
        <f t="shared" ref="N95:Q98" si="15">N63*$G$65</f>
        <v>0</v>
      </c>
      <c r="O95" s="91">
        <f t="shared" si="15"/>
        <v>0</v>
      </c>
      <c r="P95" s="91">
        <f t="shared" si="15"/>
        <v>0</v>
      </c>
      <c r="Q95" s="91">
        <f t="shared" si="15"/>
        <v>0</v>
      </c>
      <c r="R95" s="14" t="s">
        <v>332</v>
      </c>
      <c r="S95" s="89"/>
      <c r="T95" s="89"/>
      <c r="U95" s="89"/>
      <c r="V95" s="89"/>
      <c r="W95" s="89"/>
      <c r="X95" s="89"/>
      <c r="Y95" s="89"/>
    </row>
    <row r="96" spans="2:25" x14ac:dyDescent="0.2">
      <c r="K96" s="14"/>
      <c r="L96" s="64" t="s">
        <v>67</v>
      </c>
      <c r="M96" s="91">
        <f>M64*$G$64</f>
        <v>0</v>
      </c>
      <c r="N96" s="91">
        <f t="shared" si="15"/>
        <v>0</v>
      </c>
      <c r="O96" s="91">
        <f t="shared" si="15"/>
        <v>0</v>
      </c>
      <c r="P96" s="91">
        <f t="shared" si="15"/>
        <v>0</v>
      </c>
      <c r="Q96" s="91">
        <f t="shared" si="15"/>
        <v>0</v>
      </c>
      <c r="R96" s="14" t="s">
        <v>332</v>
      </c>
      <c r="S96" s="89"/>
      <c r="T96" s="89"/>
      <c r="U96" s="89"/>
      <c r="V96" s="89"/>
      <c r="W96" s="89"/>
      <c r="X96" s="89"/>
      <c r="Y96" s="89"/>
    </row>
    <row r="97" spans="11:25" x14ac:dyDescent="0.2">
      <c r="K97" s="14"/>
      <c r="L97" s="64" t="s">
        <v>68</v>
      </c>
      <c r="M97" s="91">
        <f>M65*$G$64</f>
        <v>0</v>
      </c>
      <c r="N97" s="91">
        <f t="shared" si="15"/>
        <v>0</v>
      </c>
      <c r="O97" s="91">
        <f t="shared" si="15"/>
        <v>0</v>
      </c>
      <c r="P97" s="91">
        <f t="shared" si="15"/>
        <v>0</v>
      </c>
      <c r="Q97" s="91">
        <f t="shared" si="15"/>
        <v>0</v>
      </c>
      <c r="R97" s="14" t="s">
        <v>332</v>
      </c>
      <c r="S97" s="89"/>
      <c r="T97" s="89"/>
      <c r="U97" s="89"/>
      <c r="V97" s="89"/>
      <c r="W97" s="89"/>
      <c r="X97" s="89"/>
      <c r="Y97" s="89"/>
    </row>
    <row r="98" spans="11:25" x14ac:dyDescent="0.2">
      <c r="K98" s="14"/>
      <c r="L98" s="64" t="s">
        <v>69</v>
      </c>
      <c r="M98" s="91">
        <f>M66*$G$64</f>
        <v>0</v>
      </c>
      <c r="N98" s="91">
        <f t="shared" si="15"/>
        <v>0</v>
      </c>
      <c r="O98" s="91">
        <f t="shared" si="15"/>
        <v>0</v>
      </c>
      <c r="P98" s="91">
        <f t="shared" si="15"/>
        <v>0</v>
      </c>
      <c r="Q98" s="91">
        <f t="shared" si="15"/>
        <v>0</v>
      </c>
      <c r="R98" s="14" t="s">
        <v>332</v>
      </c>
      <c r="S98" s="89"/>
      <c r="T98" s="89"/>
      <c r="U98" s="89"/>
      <c r="V98" s="89"/>
      <c r="W98" s="89"/>
      <c r="X98" s="89"/>
      <c r="Y98" s="89"/>
    </row>
    <row r="99" spans="11:25" x14ac:dyDescent="0.2">
      <c r="K99" s="14"/>
      <c r="L99" s="14"/>
      <c r="M99" s="317"/>
      <c r="N99" s="91"/>
      <c r="O99" s="91"/>
      <c r="P99" s="91"/>
      <c r="Q99" s="91"/>
      <c r="R99" s="14"/>
      <c r="S99" s="89"/>
      <c r="T99" s="89"/>
      <c r="U99" s="89"/>
      <c r="V99" s="89"/>
      <c r="W99" s="89"/>
      <c r="X99" s="89"/>
      <c r="Y99" s="89"/>
    </row>
    <row r="100" spans="11:25" x14ac:dyDescent="0.2">
      <c r="K100" s="15" t="s">
        <v>377</v>
      </c>
      <c r="L100" s="14"/>
      <c r="M100" s="15" t="s">
        <v>378</v>
      </c>
      <c r="N100" s="14"/>
      <c r="O100" s="15" t="s">
        <v>379</v>
      </c>
      <c r="P100" s="14"/>
      <c r="Q100" s="14"/>
      <c r="R100" s="14"/>
      <c r="S100" s="89"/>
      <c r="T100" s="89" t="s">
        <v>380</v>
      </c>
      <c r="U100" s="89" t="s">
        <v>364</v>
      </c>
      <c r="V100" s="89" t="s">
        <v>380</v>
      </c>
      <c r="W100" s="89" t="s">
        <v>185</v>
      </c>
      <c r="X100" s="89" t="s">
        <v>381</v>
      </c>
      <c r="Y100" s="89" t="s">
        <v>185</v>
      </c>
    </row>
    <row r="101" spans="11:25" x14ac:dyDescent="0.2">
      <c r="K101" s="14"/>
      <c r="L101" s="14"/>
      <c r="M101" s="14" t="s">
        <v>368</v>
      </c>
      <c r="N101" s="29"/>
      <c r="O101" s="29"/>
      <c r="P101" s="29"/>
      <c r="Q101" s="29"/>
      <c r="R101" s="14"/>
      <c r="S101" s="89"/>
      <c r="T101" s="89"/>
      <c r="U101" s="89"/>
      <c r="V101" s="89"/>
      <c r="W101" s="89"/>
      <c r="X101" s="89"/>
      <c r="Y101" s="89"/>
    </row>
    <row r="102" spans="11:25" x14ac:dyDescent="0.2">
      <c r="K102" s="14"/>
      <c r="L102" s="14"/>
      <c r="M102" s="14" t="s">
        <v>370</v>
      </c>
      <c r="N102" s="14"/>
      <c r="O102" s="14"/>
      <c r="P102" s="14"/>
      <c r="Q102" s="14"/>
      <c r="R102" s="14"/>
      <c r="S102" s="89"/>
      <c r="T102" s="89"/>
      <c r="U102" s="89"/>
      <c r="V102" s="89"/>
      <c r="W102" s="89"/>
      <c r="X102" s="89"/>
      <c r="Y102" s="89"/>
    </row>
    <row r="103" spans="11:25" x14ac:dyDescent="0.2">
      <c r="K103" s="14"/>
      <c r="L103" s="14"/>
      <c r="M103" s="14"/>
      <c r="N103" s="14"/>
      <c r="O103" s="14"/>
      <c r="P103" s="14"/>
      <c r="Q103" s="14"/>
      <c r="R103" s="14"/>
      <c r="S103" s="89"/>
      <c r="T103" s="89"/>
      <c r="U103" s="89"/>
      <c r="V103" s="89"/>
      <c r="W103" s="89"/>
      <c r="X103" s="89"/>
      <c r="Y103" s="89"/>
    </row>
    <row r="104" spans="11:25" x14ac:dyDescent="0.2">
      <c r="K104" s="15" t="s">
        <v>382</v>
      </c>
      <c r="L104" s="14"/>
      <c r="M104" s="15"/>
      <c r="N104" s="193">
        <f>GWP!C15</f>
        <v>1.5714285714285714</v>
      </c>
      <c r="O104" s="14"/>
      <c r="P104" s="14"/>
      <c r="Q104" s="14"/>
      <c r="R104" s="14"/>
      <c r="S104" s="89"/>
      <c r="T104" s="89"/>
      <c r="U104" s="89"/>
      <c r="V104" s="89"/>
      <c r="W104" s="89"/>
      <c r="X104" s="89"/>
      <c r="Y104" s="89"/>
    </row>
    <row r="105" spans="11:25" x14ac:dyDescent="0.2">
      <c r="K105" s="14"/>
      <c r="L105" s="14"/>
      <c r="M105" s="15"/>
      <c r="N105" s="14"/>
      <c r="O105" s="14"/>
      <c r="P105" s="14"/>
      <c r="Q105" s="14"/>
      <c r="R105" s="15"/>
      <c r="S105" s="58"/>
      <c r="T105" s="89"/>
      <c r="U105" s="89"/>
      <c r="V105" s="89"/>
      <c r="W105" s="89"/>
      <c r="X105" s="89"/>
      <c r="Y105" s="89"/>
    </row>
    <row r="106" spans="11:25" x14ac:dyDescent="0.2">
      <c r="K106" s="15" t="s">
        <v>237</v>
      </c>
      <c r="L106" s="14"/>
      <c r="M106" s="15" t="s">
        <v>238</v>
      </c>
      <c r="N106" s="14"/>
      <c r="O106" s="14"/>
      <c r="P106" s="14"/>
      <c r="Q106" s="14"/>
      <c r="R106" s="15"/>
      <c r="S106" s="89"/>
      <c r="T106" s="89"/>
      <c r="U106" s="89"/>
      <c r="V106" s="89"/>
      <c r="W106" s="89"/>
      <c r="X106" s="89"/>
      <c r="Y106" s="89"/>
    </row>
    <row r="107" spans="11:25" x14ac:dyDescent="0.2">
      <c r="K107" s="14"/>
      <c r="L107" s="14"/>
      <c r="M107" s="14"/>
      <c r="N107" s="14"/>
      <c r="O107" s="14"/>
      <c r="P107" s="14"/>
      <c r="Q107" s="14"/>
      <c r="R107" s="15"/>
      <c r="S107" s="89"/>
      <c r="T107" s="89"/>
      <c r="U107" s="89"/>
      <c r="V107" s="89"/>
      <c r="W107" s="89"/>
      <c r="X107" s="89"/>
      <c r="Y107" s="89"/>
    </row>
    <row r="108" spans="11:25" x14ac:dyDescent="0.2">
      <c r="K108" s="15" t="s">
        <v>239</v>
      </c>
      <c r="L108" s="64" t="s">
        <v>65</v>
      </c>
      <c r="M108" s="195">
        <f>M75*$K$110*$N$104</f>
        <v>0</v>
      </c>
      <c r="N108" s="195">
        <f t="shared" ref="N108:Q108" si="16">N75*$K$110*$N$104</f>
        <v>0</v>
      </c>
      <c r="O108" s="195">
        <f t="shared" si="16"/>
        <v>0</v>
      </c>
      <c r="P108" s="195">
        <f t="shared" si="16"/>
        <v>0</v>
      </c>
      <c r="Q108" s="195">
        <f t="shared" si="16"/>
        <v>0</v>
      </c>
      <c r="R108" s="14" t="s">
        <v>383</v>
      </c>
      <c r="S108" s="89"/>
      <c r="T108" s="89" t="s">
        <v>384</v>
      </c>
      <c r="U108" s="89"/>
      <c r="V108" s="89" t="s">
        <v>384</v>
      </c>
      <c r="W108" s="89" t="s">
        <v>185</v>
      </c>
      <c r="X108" s="89" t="s">
        <v>385</v>
      </c>
      <c r="Y108" s="89" t="s">
        <v>386</v>
      </c>
    </row>
    <row r="109" spans="11:25" x14ac:dyDescent="0.2">
      <c r="K109" s="175" t="s">
        <v>387</v>
      </c>
      <c r="L109" s="64" t="s">
        <v>67</v>
      </c>
      <c r="M109" s="195">
        <f t="shared" ref="M109:Q111" si="17">M76*$K$110*$N$104</f>
        <v>0</v>
      </c>
      <c r="N109" s="195">
        <f t="shared" si="17"/>
        <v>0</v>
      </c>
      <c r="O109" s="195">
        <f t="shared" si="17"/>
        <v>0</v>
      </c>
      <c r="P109" s="195">
        <f t="shared" si="17"/>
        <v>0</v>
      </c>
      <c r="Q109" s="195">
        <f t="shared" si="17"/>
        <v>0</v>
      </c>
      <c r="R109" s="14" t="s">
        <v>383</v>
      </c>
      <c r="S109" s="89"/>
      <c r="T109" s="89"/>
      <c r="U109" s="89"/>
      <c r="V109" s="89"/>
      <c r="W109" s="89"/>
      <c r="X109" s="89"/>
      <c r="Y109" s="89"/>
    </row>
    <row r="110" spans="11:25" x14ac:dyDescent="0.2">
      <c r="K110" s="176">
        <v>0</v>
      </c>
      <c r="L110" s="64" t="s">
        <v>68</v>
      </c>
      <c r="M110" s="195">
        <f t="shared" si="17"/>
        <v>0</v>
      </c>
      <c r="N110" s="195">
        <f t="shared" si="17"/>
        <v>0</v>
      </c>
      <c r="O110" s="195">
        <f t="shared" si="17"/>
        <v>0</v>
      </c>
      <c r="P110" s="195">
        <f t="shared" si="17"/>
        <v>0</v>
      </c>
      <c r="Q110" s="195">
        <f t="shared" si="17"/>
        <v>0</v>
      </c>
      <c r="R110" s="14" t="s">
        <v>383</v>
      </c>
      <c r="S110" s="89"/>
      <c r="T110" s="89"/>
      <c r="U110" s="89"/>
      <c r="V110" s="89"/>
      <c r="W110" s="89"/>
      <c r="X110" s="89"/>
      <c r="Y110" s="89"/>
    </row>
    <row r="111" spans="11:25" x14ac:dyDescent="0.2">
      <c r="K111" s="14"/>
      <c r="L111" s="64" t="s">
        <v>69</v>
      </c>
      <c r="M111" s="195">
        <f t="shared" si="17"/>
        <v>0</v>
      </c>
      <c r="N111" s="195">
        <f t="shared" si="17"/>
        <v>0</v>
      </c>
      <c r="O111" s="195">
        <f t="shared" si="17"/>
        <v>0</v>
      </c>
      <c r="P111" s="195">
        <f t="shared" si="17"/>
        <v>0</v>
      </c>
      <c r="Q111" s="195">
        <f t="shared" si="17"/>
        <v>0</v>
      </c>
      <c r="R111" s="14" t="s">
        <v>383</v>
      </c>
      <c r="S111" s="89"/>
      <c r="T111" s="89"/>
      <c r="U111" s="89"/>
      <c r="V111" s="89"/>
      <c r="W111" s="89"/>
      <c r="X111" s="89"/>
      <c r="Y111" s="89"/>
    </row>
    <row r="112" spans="11:25" x14ac:dyDescent="0.2">
      <c r="K112" s="14"/>
      <c r="L112" s="14"/>
      <c r="M112" s="195"/>
      <c r="N112" s="195"/>
      <c r="O112" s="195"/>
      <c r="P112" s="195"/>
      <c r="Q112" s="195"/>
      <c r="R112" s="14"/>
      <c r="S112" s="89"/>
      <c r="T112" s="89"/>
      <c r="U112" s="89"/>
      <c r="V112" s="89"/>
      <c r="W112" s="89"/>
      <c r="X112" s="89"/>
      <c r="Y112" s="89"/>
    </row>
    <row r="113" spans="11:25" x14ac:dyDescent="0.2">
      <c r="K113" s="15" t="s">
        <v>249</v>
      </c>
      <c r="L113" s="64" t="s">
        <v>65</v>
      </c>
      <c r="M113" s="195">
        <f>M80*$K$115*$N$104</f>
        <v>0</v>
      </c>
      <c r="N113" s="195">
        <f t="shared" ref="N113:Q113" si="18">N80*$K$115*$N$104</f>
        <v>0</v>
      </c>
      <c r="O113" s="195">
        <f t="shared" si="18"/>
        <v>0</v>
      </c>
      <c r="P113" s="195">
        <f t="shared" si="18"/>
        <v>0</v>
      </c>
      <c r="Q113" s="195">
        <f t="shared" si="18"/>
        <v>0</v>
      </c>
      <c r="R113" s="14" t="s">
        <v>383</v>
      </c>
      <c r="S113" s="89"/>
      <c r="T113" s="89"/>
      <c r="U113" s="89"/>
      <c r="V113" s="89"/>
      <c r="W113" s="89"/>
      <c r="X113" s="89"/>
      <c r="Y113" s="89"/>
    </row>
    <row r="114" spans="11:25" x14ac:dyDescent="0.2">
      <c r="K114" s="175" t="s">
        <v>387</v>
      </c>
      <c r="L114" s="64" t="s">
        <v>67</v>
      </c>
      <c r="M114" s="195">
        <f t="shared" ref="M114:Q116" si="19">M81*$K$115*$N$104</f>
        <v>0</v>
      </c>
      <c r="N114" s="195">
        <f t="shared" si="19"/>
        <v>0</v>
      </c>
      <c r="O114" s="195">
        <f t="shared" si="19"/>
        <v>0</v>
      </c>
      <c r="P114" s="195">
        <f t="shared" si="19"/>
        <v>0</v>
      </c>
      <c r="Q114" s="195">
        <f t="shared" si="19"/>
        <v>0</v>
      </c>
      <c r="R114" s="14" t="s">
        <v>383</v>
      </c>
      <c r="S114" s="89"/>
      <c r="T114" s="89"/>
      <c r="U114" s="89"/>
      <c r="V114" s="89"/>
      <c r="W114" s="89"/>
      <c r="X114" s="89"/>
      <c r="Y114" s="89"/>
    </row>
    <row r="115" spans="11:25" x14ac:dyDescent="0.2">
      <c r="K115" s="176">
        <v>0</v>
      </c>
      <c r="L115" s="64" t="s">
        <v>68</v>
      </c>
      <c r="M115" s="195">
        <f t="shared" si="19"/>
        <v>0</v>
      </c>
      <c r="N115" s="195">
        <f t="shared" si="19"/>
        <v>0</v>
      </c>
      <c r="O115" s="195">
        <f t="shared" si="19"/>
        <v>0</v>
      </c>
      <c r="P115" s="195">
        <f t="shared" si="19"/>
        <v>0</v>
      </c>
      <c r="Q115" s="195">
        <f t="shared" si="19"/>
        <v>0</v>
      </c>
      <c r="R115" s="14" t="s">
        <v>383</v>
      </c>
      <c r="S115" s="89"/>
      <c r="T115" s="89"/>
      <c r="U115" s="89"/>
      <c r="V115" s="89"/>
      <c r="W115" s="89"/>
      <c r="X115" s="89"/>
      <c r="Y115" s="89"/>
    </row>
    <row r="116" spans="11:25" x14ac:dyDescent="0.2">
      <c r="K116" s="14"/>
      <c r="L116" s="64" t="s">
        <v>69</v>
      </c>
      <c r="M116" s="195">
        <f t="shared" si="19"/>
        <v>0</v>
      </c>
      <c r="N116" s="195">
        <f t="shared" si="19"/>
        <v>0</v>
      </c>
      <c r="O116" s="195">
        <f t="shared" si="19"/>
        <v>0</v>
      </c>
      <c r="P116" s="195">
        <f t="shared" si="19"/>
        <v>0</v>
      </c>
      <c r="Q116" s="195">
        <f t="shared" si="19"/>
        <v>0</v>
      </c>
      <c r="R116" s="14" t="s">
        <v>383</v>
      </c>
      <c r="S116" s="89"/>
      <c r="T116" s="89"/>
      <c r="U116" s="89"/>
      <c r="V116" s="89"/>
      <c r="W116" s="89"/>
      <c r="X116" s="89"/>
      <c r="Y116" s="89"/>
    </row>
    <row r="117" spans="11:25" x14ac:dyDescent="0.2">
      <c r="K117" s="14"/>
      <c r="L117" s="14"/>
      <c r="M117" s="195"/>
      <c r="N117" s="195"/>
      <c r="O117" s="195"/>
      <c r="P117" s="195"/>
      <c r="Q117" s="195"/>
      <c r="R117" s="14"/>
      <c r="S117" s="89"/>
      <c r="T117" s="89"/>
      <c r="U117" s="89"/>
      <c r="V117" s="89"/>
      <c r="W117" s="89"/>
      <c r="X117" s="89"/>
      <c r="Y117" s="89"/>
    </row>
    <row r="118" spans="11:25" x14ac:dyDescent="0.2">
      <c r="K118" s="15" t="s">
        <v>258</v>
      </c>
      <c r="L118" s="64" t="s">
        <v>65</v>
      </c>
      <c r="M118" s="195">
        <f>M85*$K$120*$N$104</f>
        <v>0</v>
      </c>
      <c r="N118" s="195">
        <f t="shared" ref="N118:Q118" si="20">N85*$K$120*$N$104</f>
        <v>0</v>
      </c>
      <c r="O118" s="195">
        <f t="shared" si="20"/>
        <v>0</v>
      </c>
      <c r="P118" s="195">
        <f t="shared" si="20"/>
        <v>0</v>
      </c>
      <c r="Q118" s="195">
        <f t="shared" si="20"/>
        <v>0</v>
      </c>
      <c r="R118" s="14" t="s">
        <v>383</v>
      </c>
      <c r="S118" s="89"/>
      <c r="T118" s="89"/>
      <c r="U118" s="89"/>
      <c r="V118" s="89"/>
      <c r="W118" s="89"/>
      <c r="X118" s="89"/>
      <c r="Y118" s="89"/>
    </row>
    <row r="119" spans="11:25" x14ac:dyDescent="0.2">
      <c r="K119" s="175" t="s">
        <v>387</v>
      </c>
      <c r="L119" s="64" t="s">
        <v>67</v>
      </c>
      <c r="M119" s="195">
        <f t="shared" ref="M119:Q121" si="21">M86*$K$120*$N$104</f>
        <v>0</v>
      </c>
      <c r="N119" s="195">
        <f t="shared" si="21"/>
        <v>0</v>
      </c>
      <c r="O119" s="195">
        <f t="shared" si="21"/>
        <v>0</v>
      </c>
      <c r="P119" s="195">
        <f t="shared" si="21"/>
        <v>0</v>
      </c>
      <c r="Q119" s="195">
        <f t="shared" si="21"/>
        <v>0</v>
      </c>
      <c r="R119" s="14" t="s">
        <v>383</v>
      </c>
      <c r="S119" s="89"/>
      <c r="T119" s="89"/>
      <c r="U119" s="89"/>
      <c r="V119" s="89"/>
      <c r="W119" s="89"/>
      <c r="X119" s="89"/>
      <c r="Y119" s="89"/>
    </row>
    <row r="120" spans="11:25" x14ac:dyDescent="0.2">
      <c r="K120" s="176">
        <v>0</v>
      </c>
      <c r="L120" s="64" t="s">
        <v>68</v>
      </c>
      <c r="M120" s="195">
        <f t="shared" si="21"/>
        <v>0</v>
      </c>
      <c r="N120" s="195">
        <f t="shared" si="21"/>
        <v>0</v>
      </c>
      <c r="O120" s="195">
        <f t="shared" si="21"/>
        <v>0</v>
      </c>
      <c r="P120" s="195">
        <f t="shared" si="21"/>
        <v>0</v>
      </c>
      <c r="Q120" s="195">
        <f t="shared" si="21"/>
        <v>0</v>
      </c>
      <c r="R120" s="14" t="s">
        <v>383</v>
      </c>
      <c r="S120" s="89"/>
      <c r="T120" s="89"/>
      <c r="U120" s="89"/>
      <c r="V120" s="89"/>
      <c r="W120" s="89"/>
      <c r="X120" s="89"/>
      <c r="Y120" s="89"/>
    </row>
    <row r="121" spans="11:25" x14ac:dyDescent="0.2">
      <c r="K121" s="14"/>
      <c r="L121" s="64" t="s">
        <v>69</v>
      </c>
      <c r="M121" s="195">
        <f t="shared" si="21"/>
        <v>0</v>
      </c>
      <c r="N121" s="195">
        <f t="shared" si="21"/>
        <v>0</v>
      </c>
      <c r="O121" s="195">
        <f t="shared" si="21"/>
        <v>0</v>
      </c>
      <c r="P121" s="195">
        <f t="shared" si="21"/>
        <v>0</v>
      </c>
      <c r="Q121" s="195">
        <f t="shared" si="21"/>
        <v>0</v>
      </c>
      <c r="R121" s="14" t="s">
        <v>383</v>
      </c>
      <c r="S121" s="89"/>
      <c r="T121" s="89"/>
      <c r="U121" s="89"/>
      <c r="V121" s="89"/>
      <c r="W121" s="89"/>
      <c r="X121" s="89"/>
      <c r="Y121" s="89"/>
    </row>
    <row r="122" spans="11:25" x14ac:dyDescent="0.2">
      <c r="K122" s="14"/>
      <c r="L122" s="64"/>
      <c r="M122" s="195"/>
      <c r="N122" s="195"/>
      <c r="O122" s="195"/>
      <c r="P122" s="195"/>
      <c r="Q122" s="195"/>
      <c r="R122" s="14"/>
      <c r="S122" s="89"/>
      <c r="T122" s="89"/>
      <c r="U122" s="89"/>
      <c r="V122" s="89"/>
      <c r="W122" s="89"/>
      <c r="X122" s="89"/>
      <c r="Y122" s="89"/>
    </row>
    <row r="123" spans="11:25" x14ac:dyDescent="0.2">
      <c r="K123" s="15" t="s">
        <v>261</v>
      </c>
      <c r="L123" s="64" t="s">
        <v>65</v>
      </c>
      <c r="M123" s="195">
        <f>M90*$K$125*$N$104</f>
        <v>0</v>
      </c>
      <c r="N123" s="195">
        <f t="shared" ref="N123:Q123" si="22">N90*$K$125*$N$104</f>
        <v>0</v>
      </c>
      <c r="O123" s="195">
        <f t="shared" si="22"/>
        <v>0</v>
      </c>
      <c r="P123" s="195">
        <f t="shared" si="22"/>
        <v>0</v>
      </c>
      <c r="Q123" s="195">
        <f t="shared" si="22"/>
        <v>0</v>
      </c>
      <c r="R123" s="14" t="s">
        <v>383</v>
      </c>
      <c r="S123" s="89"/>
      <c r="T123" s="89"/>
      <c r="U123" s="89"/>
      <c r="V123" s="89"/>
      <c r="W123" s="89"/>
      <c r="X123" s="89"/>
      <c r="Y123" s="89"/>
    </row>
    <row r="124" spans="11:25" x14ac:dyDescent="0.2">
      <c r="K124" s="175" t="s">
        <v>387</v>
      </c>
      <c r="L124" s="64" t="s">
        <v>67</v>
      </c>
      <c r="M124" s="195">
        <f t="shared" ref="M124:Q126" si="23">M91*$K$125*$N$104</f>
        <v>0</v>
      </c>
      <c r="N124" s="195">
        <f t="shared" si="23"/>
        <v>0</v>
      </c>
      <c r="O124" s="195">
        <f t="shared" si="23"/>
        <v>0</v>
      </c>
      <c r="P124" s="195">
        <f t="shared" si="23"/>
        <v>0</v>
      </c>
      <c r="Q124" s="195">
        <f t="shared" si="23"/>
        <v>0</v>
      </c>
      <c r="R124" s="14" t="s">
        <v>383</v>
      </c>
      <c r="S124" s="89"/>
      <c r="T124" s="89"/>
      <c r="U124" s="89"/>
      <c r="V124" s="89"/>
      <c r="W124" s="89"/>
      <c r="X124" s="89"/>
      <c r="Y124" s="89"/>
    </row>
    <row r="125" spans="11:25" x14ac:dyDescent="0.2">
      <c r="K125" s="176">
        <v>0</v>
      </c>
      <c r="L125" s="64" t="s">
        <v>68</v>
      </c>
      <c r="M125" s="195">
        <f t="shared" si="23"/>
        <v>0</v>
      </c>
      <c r="N125" s="195">
        <f t="shared" si="23"/>
        <v>0</v>
      </c>
      <c r="O125" s="195">
        <f t="shared" si="23"/>
        <v>0</v>
      </c>
      <c r="P125" s="195">
        <f t="shared" si="23"/>
        <v>0</v>
      </c>
      <c r="Q125" s="195">
        <f t="shared" si="23"/>
        <v>0</v>
      </c>
      <c r="R125" s="14" t="s">
        <v>383</v>
      </c>
      <c r="S125" s="89"/>
      <c r="T125" s="89"/>
      <c r="U125" s="89"/>
      <c r="V125" s="89"/>
      <c r="W125" s="89"/>
      <c r="X125" s="89"/>
      <c r="Y125" s="89"/>
    </row>
    <row r="126" spans="11:25" x14ac:dyDescent="0.2">
      <c r="K126" s="14"/>
      <c r="L126" s="64" t="s">
        <v>69</v>
      </c>
      <c r="M126" s="195">
        <f t="shared" si="23"/>
        <v>0</v>
      </c>
      <c r="N126" s="195">
        <f t="shared" si="23"/>
        <v>0</v>
      </c>
      <c r="O126" s="195">
        <f t="shared" si="23"/>
        <v>0</v>
      </c>
      <c r="P126" s="195">
        <f t="shared" si="23"/>
        <v>0</v>
      </c>
      <c r="Q126" s="195">
        <f t="shared" si="23"/>
        <v>0</v>
      </c>
      <c r="R126" s="14" t="s">
        <v>383</v>
      </c>
      <c r="S126" s="89"/>
      <c r="T126" s="89"/>
      <c r="U126" s="89"/>
      <c r="V126" s="89"/>
      <c r="W126" s="89"/>
      <c r="X126" s="89"/>
      <c r="Y126" s="89"/>
    </row>
    <row r="127" spans="11:25" x14ac:dyDescent="0.2">
      <c r="K127" s="14"/>
      <c r="L127" s="64"/>
      <c r="M127" s="195"/>
      <c r="N127" s="195"/>
      <c r="O127" s="195"/>
      <c r="P127" s="195"/>
      <c r="Q127" s="195"/>
      <c r="R127" s="14"/>
      <c r="S127" s="89"/>
      <c r="T127" s="89"/>
      <c r="U127" s="89"/>
      <c r="V127" s="89"/>
      <c r="W127" s="89"/>
      <c r="X127" s="89"/>
      <c r="Y127" s="89"/>
    </row>
    <row r="128" spans="11:25" x14ac:dyDescent="0.2">
      <c r="K128" s="15" t="s">
        <v>265</v>
      </c>
      <c r="L128" s="64" t="s">
        <v>65</v>
      </c>
      <c r="M128" s="195">
        <f>M95*$K$130*$N$104</f>
        <v>0</v>
      </c>
      <c r="N128" s="195">
        <f t="shared" ref="N128:Q128" si="24">N95*$K$130*$N$104</f>
        <v>0</v>
      </c>
      <c r="O128" s="195">
        <f>O95*$K$130*$N$104</f>
        <v>0</v>
      </c>
      <c r="P128" s="195">
        <f t="shared" si="24"/>
        <v>0</v>
      </c>
      <c r="Q128" s="195">
        <f t="shared" si="24"/>
        <v>0</v>
      </c>
      <c r="R128" s="14" t="s">
        <v>383</v>
      </c>
      <c r="S128" s="89"/>
      <c r="T128" s="89"/>
      <c r="U128" s="89"/>
      <c r="V128" s="89"/>
      <c r="W128" s="89"/>
      <c r="X128" s="89"/>
      <c r="Y128" s="89"/>
    </row>
    <row r="129" spans="11:25" x14ac:dyDescent="0.2">
      <c r="K129" s="175" t="s">
        <v>387</v>
      </c>
      <c r="L129" s="64" t="s">
        <v>67</v>
      </c>
      <c r="M129" s="195">
        <f t="shared" ref="M129:Q131" si="25">M96*$K$130*$N$104</f>
        <v>0</v>
      </c>
      <c r="N129" s="195">
        <f t="shared" si="25"/>
        <v>0</v>
      </c>
      <c r="O129" s="195">
        <f t="shared" si="25"/>
        <v>0</v>
      </c>
      <c r="P129" s="195">
        <f t="shared" si="25"/>
        <v>0</v>
      </c>
      <c r="Q129" s="195">
        <f t="shared" si="25"/>
        <v>0</v>
      </c>
      <c r="R129" s="14" t="s">
        <v>383</v>
      </c>
      <c r="S129" s="89"/>
      <c r="T129" s="89"/>
      <c r="U129" s="89"/>
      <c r="V129" s="89"/>
      <c r="W129" s="89"/>
      <c r="X129" s="89"/>
      <c r="Y129" s="89"/>
    </row>
    <row r="130" spans="11:25" x14ac:dyDescent="0.2">
      <c r="K130" s="177">
        <v>5.0000000000000001E-3</v>
      </c>
      <c r="L130" s="64" t="s">
        <v>68</v>
      </c>
      <c r="M130" s="195">
        <f t="shared" si="25"/>
        <v>0</v>
      </c>
      <c r="N130" s="195">
        <f t="shared" si="25"/>
        <v>0</v>
      </c>
      <c r="O130" s="195">
        <f t="shared" si="25"/>
        <v>0</v>
      </c>
      <c r="P130" s="195">
        <f t="shared" si="25"/>
        <v>0</v>
      </c>
      <c r="Q130" s="195">
        <f t="shared" si="25"/>
        <v>0</v>
      </c>
      <c r="R130" s="14" t="s">
        <v>383</v>
      </c>
      <c r="S130" s="89"/>
      <c r="T130" s="89"/>
      <c r="U130" s="89"/>
      <c r="V130" s="89"/>
      <c r="W130" s="89"/>
      <c r="X130" s="89"/>
      <c r="Y130" s="89"/>
    </row>
    <row r="131" spans="11:25" x14ac:dyDescent="0.2">
      <c r="K131" s="14"/>
      <c r="L131" s="64" t="s">
        <v>69</v>
      </c>
      <c r="M131" s="195">
        <f t="shared" si="25"/>
        <v>0</v>
      </c>
      <c r="N131" s="195">
        <f t="shared" si="25"/>
        <v>0</v>
      </c>
      <c r="O131" s="195">
        <f t="shared" si="25"/>
        <v>0</v>
      </c>
      <c r="P131" s="195">
        <f t="shared" si="25"/>
        <v>0</v>
      </c>
      <c r="Q131" s="195">
        <f t="shared" si="25"/>
        <v>0</v>
      </c>
      <c r="R131" s="14" t="s">
        <v>383</v>
      </c>
      <c r="S131" s="89"/>
      <c r="T131" s="89"/>
      <c r="U131" s="89"/>
      <c r="V131" s="89"/>
      <c r="W131" s="89"/>
      <c r="X131" s="89"/>
      <c r="Y131" s="89"/>
    </row>
    <row r="132" spans="11:25" x14ac:dyDescent="0.2">
      <c r="K132" s="14"/>
      <c r="L132" s="14"/>
      <c r="M132" s="195"/>
      <c r="N132" s="195"/>
      <c r="O132" s="195"/>
      <c r="P132" s="195"/>
      <c r="Q132" s="195"/>
      <c r="R132" s="14"/>
      <c r="S132" s="89"/>
      <c r="T132" s="89"/>
      <c r="U132" s="89"/>
      <c r="V132" s="89"/>
      <c r="W132" s="89"/>
      <c r="X132" s="89"/>
      <c r="Y132" s="89"/>
    </row>
    <row r="133" spans="11:25" x14ac:dyDescent="0.2">
      <c r="K133" s="15" t="s">
        <v>266</v>
      </c>
      <c r="L133" s="64" t="s">
        <v>65</v>
      </c>
      <c r="M133" s="195">
        <f>SUM(M108,M113,M118,M123,M128)</f>
        <v>0</v>
      </c>
      <c r="N133" s="195">
        <f t="shared" ref="N133:Q133" si="26">SUM(N108,N113,N118,N123,N128)</f>
        <v>0</v>
      </c>
      <c r="O133" s="195">
        <f t="shared" si="26"/>
        <v>0</v>
      </c>
      <c r="P133" s="195">
        <f t="shared" si="26"/>
        <v>0</v>
      </c>
      <c r="Q133" s="195">
        <f t="shared" si="26"/>
        <v>0</v>
      </c>
      <c r="R133" s="14" t="s">
        <v>383</v>
      </c>
      <c r="S133" s="89"/>
      <c r="T133" s="89"/>
      <c r="U133" s="89"/>
      <c r="V133" s="89"/>
      <c r="W133" s="89"/>
      <c r="X133" s="89"/>
      <c r="Y133" s="89"/>
    </row>
    <row r="134" spans="11:25" x14ac:dyDescent="0.2">
      <c r="K134" s="14"/>
      <c r="L134" s="64" t="s">
        <v>67</v>
      </c>
      <c r="M134" s="195">
        <f t="shared" ref="M134:Q136" si="27">SUM(M109,M114,M119,M124,M129)</f>
        <v>0</v>
      </c>
      <c r="N134" s="195">
        <f t="shared" si="27"/>
        <v>0</v>
      </c>
      <c r="O134" s="195">
        <f t="shared" si="27"/>
        <v>0</v>
      </c>
      <c r="P134" s="195">
        <f t="shared" si="27"/>
        <v>0</v>
      </c>
      <c r="Q134" s="195">
        <f t="shared" si="27"/>
        <v>0</v>
      </c>
      <c r="R134" s="14" t="s">
        <v>383</v>
      </c>
      <c r="S134" s="89"/>
      <c r="T134" s="89"/>
      <c r="U134" s="89"/>
      <c r="V134" s="89"/>
      <c r="W134" s="89"/>
      <c r="X134" s="89"/>
      <c r="Y134" s="89"/>
    </row>
    <row r="135" spans="11:25" x14ac:dyDescent="0.2">
      <c r="K135" s="14"/>
      <c r="L135" s="64" t="s">
        <v>68</v>
      </c>
      <c r="M135" s="195">
        <f t="shared" si="27"/>
        <v>0</v>
      </c>
      <c r="N135" s="195">
        <f t="shared" si="27"/>
        <v>0</v>
      </c>
      <c r="O135" s="195">
        <f t="shared" si="27"/>
        <v>0</v>
      </c>
      <c r="P135" s="195">
        <f t="shared" si="27"/>
        <v>0</v>
      </c>
      <c r="Q135" s="195">
        <f t="shared" si="27"/>
        <v>0</v>
      </c>
      <c r="R135" s="14" t="s">
        <v>383</v>
      </c>
      <c r="S135" s="89"/>
      <c r="T135" s="89"/>
      <c r="U135" s="89"/>
      <c r="V135" s="89"/>
      <c r="W135" s="89"/>
      <c r="X135" s="89"/>
      <c r="Y135" s="89"/>
    </row>
    <row r="136" spans="11:25" x14ac:dyDescent="0.2">
      <c r="K136" s="14"/>
      <c r="L136" s="64" t="s">
        <v>69</v>
      </c>
      <c r="M136" s="195">
        <f t="shared" si="27"/>
        <v>0</v>
      </c>
      <c r="N136" s="195">
        <f t="shared" si="27"/>
        <v>0</v>
      </c>
      <c r="O136" s="195">
        <f t="shared" si="27"/>
        <v>0</v>
      </c>
      <c r="P136" s="195">
        <f t="shared" si="27"/>
        <v>0</v>
      </c>
      <c r="Q136" s="195">
        <f t="shared" si="27"/>
        <v>0</v>
      </c>
      <c r="R136" s="14" t="s">
        <v>383</v>
      </c>
      <c r="S136" s="89"/>
      <c r="T136" s="89"/>
      <c r="U136" s="89"/>
      <c r="V136" s="89"/>
      <c r="W136" s="89"/>
      <c r="X136" s="89"/>
      <c r="Y136" s="89"/>
    </row>
    <row r="137" spans="11:25" x14ac:dyDescent="0.2">
      <c r="K137" s="14"/>
      <c r="L137" s="14"/>
      <c r="M137" s="195"/>
      <c r="N137" s="195"/>
      <c r="O137" s="195"/>
      <c r="P137" s="195"/>
      <c r="Q137" s="195"/>
      <c r="R137" s="14"/>
      <c r="S137" s="89"/>
      <c r="T137" s="89"/>
      <c r="U137" s="89"/>
      <c r="V137" s="89"/>
      <c r="W137" s="89"/>
      <c r="X137" s="89"/>
      <c r="Y137" s="89"/>
    </row>
    <row r="138" spans="11:25" x14ac:dyDescent="0.2">
      <c r="K138" s="14" t="s">
        <v>87</v>
      </c>
      <c r="L138" s="26">
        <f>SUM(M133:Q136)</f>
        <v>0</v>
      </c>
      <c r="M138" s="14"/>
      <c r="N138" s="14"/>
      <c r="O138" s="14"/>
      <c r="P138" s="14"/>
      <c r="Q138" s="14"/>
      <c r="R138" s="29" t="s">
        <v>388</v>
      </c>
      <c r="S138" s="89"/>
      <c r="T138" s="89"/>
      <c r="U138" s="89"/>
      <c r="V138" s="89"/>
      <c r="W138" s="89"/>
      <c r="X138" s="89"/>
      <c r="Y138" s="89"/>
    </row>
    <row r="139" spans="11:25" x14ac:dyDescent="0.2">
      <c r="K139" s="14" t="s">
        <v>87</v>
      </c>
      <c r="L139" s="26">
        <f>L138*GWP!C6</f>
        <v>0</v>
      </c>
      <c r="M139" s="14"/>
      <c r="N139" s="14"/>
      <c r="O139" s="14"/>
      <c r="P139" s="14"/>
      <c r="Q139" s="14"/>
      <c r="R139" s="14" t="s">
        <v>274</v>
      </c>
      <c r="S139" s="89"/>
      <c r="T139" s="89"/>
      <c r="U139" s="89"/>
      <c r="V139" s="89"/>
      <c r="W139" s="89"/>
      <c r="X139" s="89"/>
      <c r="Y139" s="89"/>
    </row>
    <row r="140" spans="11:25" x14ac:dyDescent="0.2">
      <c r="K140" s="85" t="s">
        <v>389</v>
      </c>
      <c r="L140" s="196">
        <f>L139*10^3</f>
        <v>0</v>
      </c>
      <c r="M140" s="85"/>
      <c r="N140" s="85"/>
      <c r="O140" s="85"/>
      <c r="P140" s="85"/>
      <c r="Q140" s="85"/>
      <c r="R140" s="85" t="s">
        <v>276</v>
      </c>
      <c r="S140" s="105"/>
      <c r="T140" s="105"/>
      <c r="U140" s="105"/>
      <c r="V140" s="105"/>
      <c r="W140" s="105"/>
      <c r="X140" s="105"/>
      <c r="Y140" s="105"/>
    </row>
    <row r="141" spans="11:25" ht="20" x14ac:dyDescent="0.2">
      <c r="K141" s="269" t="s">
        <v>390</v>
      </c>
      <c r="L141" s="268"/>
      <c r="M141" s="15"/>
      <c r="N141" s="15"/>
      <c r="O141" s="15"/>
      <c r="P141" s="15"/>
      <c r="Q141" s="15"/>
      <c r="R141" s="15"/>
      <c r="S141" s="89"/>
      <c r="T141" s="89"/>
      <c r="U141" s="89"/>
      <c r="V141" s="89"/>
      <c r="W141" s="89"/>
      <c r="X141" s="89"/>
      <c r="Y141" s="89"/>
    </row>
    <row r="142" spans="11:25" x14ac:dyDescent="0.2">
      <c r="K142" s="15"/>
      <c r="L142" s="268"/>
      <c r="M142" s="15"/>
      <c r="N142" s="15"/>
      <c r="O142" s="15"/>
      <c r="P142" s="15"/>
      <c r="Q142" s="15"/>
      <c r="R142" s="15"/>
      <c r="S142" s="89"/>
      <c r="T142" s="89"/>
      <c r="U142" s="89"/>
      <c r="V142" s="89"/>
      <c r="W142" s="89"/>
      <c r="X142" s="89"/>
      <c r="Y142" s="89"/>
    </row>
    <row r="143" spans="11:25" x14ac:dyDescent="0.2">
      <c r="K143" s="15" t="s">
        <v>391</v>
      </c>
      <c r="L143" s="14"/>
      <c r="M143" s="14"/>
      <c r="N143" s="14"/>
      <c r="O143" s="14"/>
      <c r="P143" s="14"/>
      <c r="Q143" s="14"/>
      <c r="R143" s="14"/>
      <c r="S143" s="89"/>
      <c r="T143" s="89"/>
      <c r="U143" s="89"/>
      <c r="V143" s="89"/>
      <c r="W143" s="89"/>
      <c r="X143" s="89"/>
      <c r="Y143" s="89"/>
    </row>
    <row r="144" spans="11:25" x14ac:dyDescent="0.2">
      <c r="K144" s="14"/>
      <c r="L144" s="14"/>
      <c r="M144" s="14"/>
      <c r="N144" s="14"/>
      <c r="O144" s="14"/>
      <c r="P144" s="14"/>
      <c r="Q144" s="14"/>
      <c r="R144" s="14"/>
      <c r="S144" s="89"/>
      <c r="T144" s="89"/>
      <c r="U144" s="89"/>
      <c r="V144" s="89"/>
      <c r="W144" s="89"/>
      <c r="X144" s="89"/>
      <c r="Y144" s="89"/>
    </row>
    <row r="145" spans="11:25" x14ac:dyDescent="0.2">
      <c r="K145" s="14"/>
      <c r="L145" s="15" t="s">
        <v>392</v>
      </c>
      <c r="M145" s="14"/>
      <c r="N145" s="14"/>
      <c r="O145" s="14"/>
      <c r="P145" s="14"/>
      <c r="Q145" s="14"/>
      <c r="R145" s="14"/>
      <c r="S145" s="89"/>
      <c r="T145" s="89" t="s">
        <v>393</v>
      </c>
      <c r="U145" s="89" t="s">
        <v>394</v>
      </c>
      <c r="V145" s="89" t="s">
        <v>393</v>
      </c>
      <c r="W145" s="89" t="s">
        <v>185</v>
      </c>
      <c r="X145" s="89" t="s">
        <v>395</v>
      </c>
      <c r="Y145" s="89" t="s">
        <v>185</v>
      </c>
    </row>
    <row r="146" spans="11:25" x14ac:dyDescent="0.2">
      <c r="K146" s="14"/>
      <c r="L146" s="14"/>
      <c r="M146" s="14"/>
      <c r="N146" s="14"/>
      <c r="O146" s="14"/>
      <c r="P146" s="14"/>
      <c r="Q146" s="14"/>
      <c r="R146" s="14"/>
      <c r="S146" s="89"/>
      <c r="T146" s="89"/>
      <c r="U146" s="89"/>
      <c r="V146" s="89"/>
      <c r="W146" s="89"/>
      <c r="X146" s="89"/>
      <c r="Y146" s="89"/>
    </row>
    <row r="147" spans="11:25" x14ac:dyDescent="0.2">
      <c r="K147" s="14" t="s">
        <v>237</v>
      </c>
      <c r="L147" s="14"/>
      <c r="M147" s="14" t="s">
        <v>238</v>
      </c>
      <c r="N147" s="14"/>
      <c r="O147" s="14"/>
      <c r="P147" s="14"/>
      <c r="Q147" s="14"/>
      <c r="R147" s="14"/>
      <c r="S147" s="89"/>
      <c r="T147" s="89" t="s">
        <v>384</v>
      </c>
      <c r="U147" s="89" t="s">
        <v>394</v>
      </c>
      <c r="V147" s="89" t="s">
        <v>384</v>
      </c>
      <c r="W147" s="89" t="s">
        <v>185</v>
      </c>
      <c r="X147" s="89" t="s">
        <v>385</v>
      </c>
      <c r="Y147" s="89" t="s">
        <v>185</v>
      </c>
    </row>
    <row r="148" spans="11:25" x14ac:dyDescent="0.2">
      <c r="K148" s="14"/>
      <c r="L148" s="14"/>
      <c r="M148" s="14"/>
      <c r="N148" s="14"/>
      <c r="O148" s="14"/>
      <c r="P148" s="14"/>
      <c r="Q148" s="14"/>
      <c r="R148" s="14"/>
      <c r="S148" s="89"/>
      <c r="T148" s="89"/>
      <c r="U148" s="89"/>
      <c r="V148" s="89"/>
      <c r="W148" s="89"/>
      <c r="X148" s="89"/>
      <c r="Y148" s="89"/>
    </row>
    <row r="149" spans="11:25" x14ac:dyDescent="0.2">
      <c r="K149" s="14" t="s">
        <v>239</v>
      </c>
      <c r="L149" s="14" t="s">
        <v>65</v>
      </c>
      <c r="M149" s="195">
        <f t="shared" ref="M149:Q152" si="28">M75*$K$151</f>
        <v>0</v>
      </c>
      <c r="N149" s="195">
        <f t="shared" si="28"/>
        <v>0</v>
      </c>
      <c r="O149" s="195">
        <f t="shared" si="28"/>
        <v>0</v>
      </c>
      <c r="P149" s="195">
        <f t="shared" si="28"/>
        <v>0</v>
      </c>
      <c r="Q149" s="195">
        <f t="shared" si="28"/>
        <v>0</v>
      </c>
      <c r="R149" s="14" t="s">
        <v>332</v>
      </c>
      <c r="S149" s="89"/>
      <c r="T149" s="89"/>
      <c r="U149" s="89"/>
      <c r="V149" s="89"/>
      <c r="W149" s="89"/>
      <c r="X149" s="89"/>
      <c r="Y149" s="89"/>
    </row>
    <row r="150" spans="11:25" x14ac:dyDescent="0.2">
      <c r="K150" s="14" t="s">
        <v>396</v>
      </c>
      <c r="L150" s="14" t="s">
        <v>67</v>
      </c>
      <c r="M150" s="195">
        <f t="shared" si="28"/>
        <v>0</v>
      </c>
      <c r="N150" s="195">
        <f t="shared" si="28"/>
        <v>0</v>
      </c>
      <c r="O150" s="195">
        <f t="shared" si="28"/>
        <v>0</v>
      </c>
      <c r="P150" s="195">
        <f t="shared" si="28"/>
        <v>0</v>
      </c>
      <c r="Q150" s="195">
        <f t="shared" si="28"/>
        <v>0</v>
      </c>
      <c r="R150" s="14" t="s">
        <v>332</v>
      </c>
      <c r="S150" s="89"/>
      <c r="T150" s="89"/>
      <c r="U150" s="89"/>
      <c r="V150" s="89"/>
      <c r="W150" s="89"/>
      <c r="X150" s="89"/>
      <c r="Y150" s="89"/>
    </row>
    <row r="151" spans="11:25" x14ac:dyDescent="0.2">
      <c r="K151" s="194">
        <v>0</v>
      </c>
      <c r="L151" s="14" t="s">
        <v>68</v>
      </c>
      <c r="M151" s="195">
        <f t="shared" si="28"/>
        <v>0</v>
      </c>
      <c r="N151" s="195">
        <f t="shared" si="28"/>
        <v>0</v>
      </c>
      <c r="O151" s="195">
        <f t="shared" si="28"/>
        <v>0</v>
      </c>
      <c r="P151" s="195">
        <f t="shared" si="28"/>
        <v>0</v>
      </c>
      <c r="Q151" s="195">
        <f t="shared" si="28"/>
        <v>0</v>
      </c>
      <c r="R151" s="14" t="s">
        <v>332</v>
      </c>
      <c r="S151" s="89"/>
      <c r="T151" s="89"/>
      <c r="U151" s="89"/>
      <c r="V151" s="89"/>
      <c r="W151" s="89"/>
      <c r="X151" s="89"/>
      <c r="Y151" s="89"/>
    </row>
    <row r="152" spans="11:25" x14ac:dyDescent="0.2">
      <c r="K152" s="14"/>
      <c r="L152" s="14" t="s">
        <v>69</v>
      </c>
      <c r="M152" s="195">
        <f t="shared" si="28"/>
        <v>0</v>
      </c>
      <c r="N152" s="195">
        <f t="shared" si="28"/>
        <v>0</v>
      </c>
      <c r="O152" s="195">
        <f t="shared" si="28"/>
        <v>0</v>
      </c>
      <c r="P152" s="195">
        <f t="shared" si="28"/>
        <v>0</v>
      </c>
      <c r="Q152" s="195">
        <f t="shared" si="28"/>
        <v>0</v>
      </c>
      <c r="R152" s="14" t="s">
        <v>332</v>
      </c>
      <c r="S152" s="89"/>
      <c r="T152" s="89"/>
      <c r="U152" s="89"/>
      <c r="V152" s="89"/>
      <c r="W152" s="89"/>
      <c r="X152" s="89"/>
      <c r="Y152" s="89"/>
    </row>
    <row r="153" spans="11:25" x14ac:dyDescent="0.2">
      <c r="K153" s="194"/>
      <c r="L153" s="14"/>
      <c r="M153" s="195"/>
      <c r="N153" s="195"/>
      <c r="O153" s="195"/>
      <c r="P153" s="195"/>
      <c r="Q153" s="195"/>
      <c r="R153" s="14"/>
      <c r="S153" s="89"/>
      <c r="T153" s="89"/>
      <c r="U153" s="89"/>
      <c r="V153" s="89"/>
      <c r="W153" s="89"/>
      <c r="X153" s="89"/>
      <c r="Y153" s="89"/>
    </row>
    <row r="154" spans="11:25" x14ac:dyDescent="0.2">
      <c r="K154" s="14" t="s">
        <v>249</v>
      </c>
      <c r="L154" s="14" t="s">
        <v>65</v>
      </c>
      <c r="M154" s="195">
        <f t="shared" ref="M154:Q157" si="29">M80*$K$156</f>
        <v>8.255871575240187E-4</v>
      </c>
      <c r="N154" s="195">
        <f t="shared" si="29"/>
        <v>0</v>
      </c>
      <c r="O154" s="195">
        <f t="shared" si="29"/>
        <v>0</v>
      </c>
      <c r="P154" s="195">
        <f t="shared" si="29"/>
        <v>0</v>
      </c>
      <c r="Q154" s="195">
        <f t="shared" si="29"/>
        <v>0</v>
      </c>
      <c r="R154" s="14" t="s">
        <v>332</v>
      </c>
      <c r="S154" s="89"/>
      <c r="T154" s="89"/>
      <c r="U154" s="89"/>
      <c r="V154" s="89"/>
      <c r="W154" s="89"/>
      <c r="X154" s="89"/>
      <c r="Y154" s="89"/>
    </row>
    <row r="155" spans="11:25" x14ac:dyDescent="0.2">
      <c r="K155" s="14" t="s">
        <v>396</v>
      </c>
      <c r="L155" s="14" t="s">
        <v>67</v>
      </c>
      <c r="M155" s="195">
        <f t="shared" si="29"/>
        <v>1.390532317131583E-4</v>
      </c>
      <c r="N155" s="195">
        <f t="shared" si="29"/>
        <v>0</v>
      </c>
      <c r="O155" s="195">
        <f t="shared" si="29"/>
        <v>0</v>
      </c>
      <c r="P155" s="195">
        <f t="shared" si="29"/>
        <v>0</v>
      </c>
      <c r="Q155" s="195">
        <f t="shared" si="29"/>
        <v>0</v>
      </c>
      <c r="R155" s="14" t="s">
        <v>332</v>
      </c>
      <c r="S155" s="89"/>
      <c r="T155" s="89"/>
      <c r="U155" s="89"/>
      <c r="V155" s="89"/>
      <c r="W155" s="89"/>
      <c r="X155" s="89"/>
      <c r="Y155" s="89"/>
    </row>
    <row r="156" spans="11:25" x14ac:dyDescent="0.2">
      <c r="K156" s="194">
        <v>0.35</v>
      </c>
      <c r="L156" s="14" t="s">
        <v>68</v>
      </c>
      <c r="M156" s="195">
        <f t="shared" si="29"/>
        <v>2.4583444607531092E-4</v>
      </c>
      <c r="N156" s="195">
        <f t="shared" si="29"/>
        <v>0</v>
      </c>
      <c r="O156" s="195">
        <f t="shared" si="29"/>
        <v>0</v>
      </c>
      <c r="P156" s="195">
        <f t="shared" si="29"/>
        <v>0</v>
      </c>
      <c r="Q156" s="195">
        <f t="shared" si="29"/>
        <v>0</v>
      </c>
      <c r="R156" s="14" t="s">
        <v>332</v>
      </c>
      <c r="S156" s="89"/>
      <c r="T156" s="89"/>
      <c r="U156" s="89"/>
      <c r="V156" s="89"/>
      <c r="W156" s="89"/>
      <c r="X156" s="89"/>
      <c r="Y156" s="89"/>
    </row>
    <row r="157" spans="11:25" x14ac:dyDescent="0.2">
      <c r="K157" s="14"/>
      <c r="L157" s="14" t="s">
        <v>69</v>
      </c>
      <c r="M157" s="195">
        <f t="shared" si="29"/>
        <v>3.751070285337497E-4</v>
      </c>
      <c r="N157" s="195">
        <f t="shared" si="29"/>
        <v>0</v>
      </c>
      <c r="O157" s="195">
        <f t="shared" si="29"/>
        <v>0</v>
      </c>
      <c r="P157" s="195">
        <f t="shared" si="29"/>
        <v>0</v>
      </c>
      <c r="Q157" s="195">
        <f t="shared" si="29"/>
        <v>0</v>
      </c>
      <c r="R157" s="14" t="s">
        <v>332</v>
      </c>
      <c r="S157" s="89"/>
      <c r="T157" s="89"/>
      <c r="U157" s="89"/>
      <c r="V157" s="89"/>
      <c r="W157" s="89"/>
      <c r="X157" s="89"/>
      <c r="Y157" s="89"/>
    </row>
    <row r="158" spans="11:25" x14ac:dyDescent="0.2">
      <c r="K158" s="194"/>
      <c r="L158" s="14"/>
      <c r="M158" s="316"/>
      <c r="N158" s="195"/>
      <c r="O158" s="195"/>
      <c r="P158" s="195"/>
      <c r="Q158" s="195"/>
      <c r="R158" s="14"/>
      <c r="S158" s="89"/>
      <c r="T158" s="89"/>
      <c r="U158" s="89"/>
      <c r="V158" s="89"/>
      <c r="W158" s="89"/>
      <c r="X158" s="89"/>
      <c r="Y158" s="89"/>
    </row>
    <row r="159" spans="11:25" x14ac:dyDescent="0.2">
      <c r="K159" s="14" t="s">
        <v>258</v>
      </c>
      <c r="L159" s="14" t="s">
        <v>65</v>
      </c>
      <c r="M159" s="195">
        <f t="shared" ref="M159:Q162" si="30">M85*$K$161</f>
        <v>0</v>
      </c>
      <c r="N159" s="195">
        <f t="shared" si="30"/>
        <v>0</v>
      </c>
      <c r="O159" s="195">
        <f t="shared" si="30"/>
        <v>0</v>
      </c>
      <c r="P159" s="195">
        <f t="shared" si="30"/>
        <v>0</v>
      </c>
      <c r="Q159" s="195">
        <f t="shared" si="30"/>
        <v>0</v>
      </c>
      <c r="R159" s="14" t="s">
        <v>332</v>
      </c>
      <c r="S159" s="89"/>
      <c r="T159" s="89"/>
      <c r="U159" s="89"/>
      <c r="V159" s="89"/>
      <c r="W159" s="89"/>
      <c r="X159" s="89"/>
      <c r="Y159" s="89"/>
    </row>
    <row r="160" spans="11:25" x14ac:dyDescent="0.2">
      <c r="K160" s="14" t="s">
        <v>396</v>
      </c>
      <c r="L160" s="14" t="s">
        <v>67</v>
      </c>
      <c r="M160" s="195">
        <f t="shared" si="30"/>
        <v>0</v>
      </c>
      <c r="N160" s="195">
        <f t="shared" si="30"/>
        <v>0</v>
      </c>
      <c r="O160" s="195">
        <f t="shared" si="30"/>
        <v>0</v>
      </c>
      <c r="P160" s="195">
        <f t="shared" si="30"/>
        <v>0</v>
      </c>
      <c r="Q160" s="195">
        <f t="shared" si="30"/>
        <v>0</v>
      </c>
      <c r="R160" s="14" t="s">
        <v>332</v>
      </c>
      <c r="S160" s="89"/>
      <c r="T160" s="89"/>
      <c r="U160" s="89"/>
      <c r="V160" s="89"/>
      <c r="W160" s="89"/>
      <c r="X160" s="89"/>
      <c r="Y160" s="89"/>
    </row>
    <row r="161" spans="11:25" x14ac:dyDescent="0.2">
      <c r="K161" s="194">
        <v>7.0000000000000007E-2</v>
      </c>
      <c r="L161" s="14" t="s">
        <v>68</v>
      </c>
      <c r="M161" s="195">
        <f t="shared" si="30"/>
        <v>0</v>
      </c>
      <c r="N161" s="195">
        <f t="shared" si="30"/>
        <v>0</v>
      </c>
      <c r="O161" s="195">
        <f t="shared" si="30"/>
        <v>0</v>
      </c>
      <c r="P161" s="195">
        <f t="shared" si="30"/>
        <v>0</v>
      </c>
      <c r="Q161" s="195">
        <f t="shared" si="30"/>
        <v>0</v>
      </c>
      <c r="R161" s="14" t="s">
        <v>332</v>
      </c>
      <c r="S161" s="89"/>
      <c r="T161" s="89"/>
      <c r="U161" s="89"/>
      <c r="V161" s="89"/>
      <c r="W161" s="89"/>
      <c r="X161" s="89"/>
      <c r="Y161" s="89"/>
    </row>
    <row r="162" spans="11:25" x14ac:dyDescent="0.2">
      <c r="K162" s="14"/>
      <c r="L162" s="14" t="s">
        <v>69</v>
      </c>
      <c r="M162" s="195">
        <f t="shared" si="30"/>
        <v>0</v>
      </c>
      <c r="N162" s="195">
        <f t="shared" si="30"/>
        <v>0</v>
      </c>
      <c r="O162" s="195">
        <f t="shared" si="30"/>
        <v>0</v>
      </c>
      <c r="P162" s="195">
        <f t="shared" si="30"/>
        <v>0</v>
      </c>
      <c r="Q162" s="195">
        <f t="shared" si="30"/>
        <v>0</v>
      </c>
      <c r="R162" s="14" t="s">
        <v>332</v>
      </c>
      <c r="S162" s="89"/>
      <c r="T162" s="89"/>
      <c r="U162" s="89"/>
      <c r="V162" s="89"/>
      <c r="W162" s="89"/>
      <c r="X162" s="89"/>
      <c r="Y162" s="89"/>
    </row>
    <row r="163" spans="11:25" x14ac:dyDescent="0.2">
      <c r="K163" s="194"/>
      <c r="L163" s="14"/>
      <c r="M163" s="316"/>
      <c r="N163" s="195"/>
      <c r="O163" s="195"/>
      <c r="P163" s="195"/>
      <c r="Q163" s="195"/>
      <c r="R163" s="14"/>
      <c r="S163" s="89"/>
      <c r="T163" s="89"/>
      <c r="U163" s="89"/>
      <c r="V163" s="89"/>
      <c r="W163" s="89"/>
      <c r="X163" s="89"/>
      <c r="Y163" s="89"/>
    </row>
    <row r="164" spans="11:25" x14ac:dyDescent="0.2">
      <c r="K164" s="14" t="s">
        <v>261</v>
      </c>
      <c r="L164" s="14" t="s">
        <v>65</v>
      </c>
      <c r="M164" s="195">
        <f t="shared" ref="M164:Q167" si="31">M90*$K$166</f>
        <v>0</v>
      </c>
      <c r="N164" s="195">
        <f t="shared" si="31"/>
        <v>0</v>
      </c>
      <c r="O164" s="195">
        <f t="shared" si="31"/>
        <v>0</v>
      </c>
      <c r="P164" s="195">
        <f t="shared" si="31"/>
        <v>0</v>
      </c>
      <c r="Q164" s="195">
        <f t="shared" si="31"/>
        <v>0</v>
      </c>
      <c r="R164" s="14" t="s">
        <v>332</v>
      </c>
      <c r="S164" s="89"/>
      <c r="T164" s="89"/>
      <c r="U164" s="89"/>
      <c r="V164" s="89"/>
      <c r="W164" s="89"/>
      <c r="X164" s="89"/>
      <c r="Y164" s="89"/>
    </row>
    <row r="165" spans="11:25" x14ac:dyDescent="0.2">
      <c r="K165" s="14" t="s">
        <v>396</v>
      </c>
      <c r="L165" s="14" t="s">
        <v>67</v>
      </c>
      <c r="M165" s="195">
        <f t="shared" si="31"/>
        <v>0</v>
      </c>
      <c r="N165" s="195">
        <f t="shared" si="31"/>
        <v>0</v>
      </c>
      <c r="O165" s="195">
        <f t="shared" si="31"/>
        <v>0</v>
      </c>
      <c r="P165" s="195">
        <f t="shared" si="31"/>
        <v>0</v>
      </c>
      <c r="Q165" s="195">
        <f t="shared" si="31"/>
        <v>0</v>
      </c>
      <c r="R165" s="14" t="s">
        <v>332</v>
      </c>
      <c r="S165" s="89"/>
      <c r="T165" s="89"/>
      <c r="U165" s="89"/>
      <c r="V165" s="89"/>
      <c r="W165" s="89"/>
      <c r="X165" s="89"/>
      <c r="Y165" s="89"/>
    </row>
    <row r="166" spans="11:25" x14ac:dyDescent="0.2">
      <c r="K166" s="194">
        <v>0.2</v>
      </c>
      <c r="L166" s="14" t="s">
        <v>68</v>
      </c>
      <c r="M166" s="195">
        <f t="shared" si="31"/>
        <v>0</v>
      </c>
      <c r="N166" s="195">
        <f t="shared" si="31"/>
        <v>0</v>
      </c>
      <c r="O166" s="195">
        <f t="shared" si="31"/>
        <v>0</v>
      </c>
      <c r="P166" s="195">
        <f t="shared" si="31"/>
        <v>0</v>
      </c>
      <c r="Q166" s="195">
        <f t="shared" si="31"/>
        <v>0</v>
      </c>
      <c r="R166" s="14" t="s">
        <v>332</v>
      </c>
      <c r="S166" s="89"/>
      <c r="T166" s="89"/>
      <c r="U166" s="89"/>
      <c r="V166" s="89"/>
      <c r="W166" s="89"/>
      <c r="X166" s="89"/>
      <c r="Y166" s="89"/>
    </row>
    <row r="167" spans="11:25" x14ac:dyDescent="0.2">
      <c r="K167" s="14"/>
      <c r="L167" s="14" t="s">
        <v>69</v>
      </c>
      <c r="M167" s="195">
        <f t="shared" si="31"/>
        <v>0</v>
      </c>
      <c r="N167" s="195">
        <f t="shared" si="31"/>
        <v>0</v>
      </c>
      <c r="O167" s="195">
        <f t="shared" si="31"/>
        <v>0</v>
      </c>
      <c r="P167" s="195">
        <f t="shared" si="31"/>
        <v>0</v>
      </c>
      <c r="Q167" s="195">
        <f t="shared" si="31"/>
        <v>0</v>
      </c>
      <c r="R167" s="14" t="s">
        <v>332</v>
      </c>
      <c r="S167" s="89"/>
      <c r="T167" s="89"/>
      <c r="U167" s="89"/>
      <c r="V167" s="89"/>
      <c r="W167" s="89"/>
      <c r="X167" s="89"/>
      <c r="Y167" s="89"/>
    </row>
    <row r="168" spans="11:25" x14ac:dyDescent="0.2">
      <c r="K168" s="194"/>
      <c r="L168" s="14"/>
      <c r="M168" s="316"/>
      <c r="N168" s="195"/>
      <c r="O168" s="195"/>
      <c r="P168" s="195"/>
      <c r="Q168" s="195"/>
      <c r="R168" s="14"/>
      <c r="S168" s="89"/>
      <c r="T168" s="89"/>
      <c r="U168" s="89"/>
      <c r="V168" s="89"/>
      <c r="W168" s="89"/>
      <c r="X168" s="89"/>
      <c r="Y168" s="89"/>
    </row>
    <row r="169" spans="11:25" x14ac:dyDescent="0.2">
      <c r="K169" s="14" t="s">
        <v>265</v>
      </c>
      <c r="L169" s="14" t="s">
        <v>65</v>
      </c>
      <c r="M169" s="195">
        <f t="shared" ref="M169:Q172" si="32">M95*$K$171</f>
        <v>0</v>
      </c>
      <c r="N169" s="195">
        <f t="shared" si="32"/>
        <v>0</v>
      </c>
      <c r="O169" s="195">
        <f t="shared" si="32"/>
        <v>0</v>
      </c>
      <c r="P169" s="195">
        <f t="shared" si="32"/>
        <v>0</v>
      </c>
      <c r="Q169" s="195">
        <f t="shared" si="32"/>
        <v>0</v>
      </c>
      <c r="R169" s="14" t="s">
        <v>332</v>
      </c>
      <c r="S169" s="89"/>
      <c r="T169" s="89"/>
      <c r="U169" s="89"/>
      <c r="V169" s="89"/>
      <c r="W169" s="89"/>
      <c r="X169" s="89"/>
      <c r="Y169" s="89"/>
    </row>
    <row r="170" spans="11:25" x14ac:dyDescent="0.2">
      <c r="K170" s="14" t="s">
        <v>396</v>
      </c>
      <c r="L170" s="14" t="s">
        <v>67</v>
      </c>
      <c r="M170" s="195">
        <f t="shared" si="32"/>
        <v>0</v>
      </c>
      <c r="N170" s="195">
        <f t="shared" si="32"/>
        <v>0</v>
      </c>
      <c r="O170" s="195">
        <f t="shared" si="32"/>
        <v>0</v>
      </c>
      <c r="P170" s="195">
        <f t="shared" si="32"/>
        <v>0</v>
      </c>
      <c r="Q170" s="195">
        <f t="shared" si="32"/>
        <v>0</v>
      </c>
      <c r="R170" s="14" t="s">
        <v>332</v>
      </c>
      <c r="S170" s="89"/>
      <c r="T170" s="89"/>
      <c r="U170" s="89"/>
      <c r="V170" s="89"/>
      <c r="W170" s="89"/>
      <c r="X170" s="89"/>
      <c r="Y170" s="89"/>
    </row>
    <row r="171" spans="11:25" x14ac:dyDescent="0.2">
      <c r="K171" s="194">
        <v>0.3</v>
      </c>
      <c r="L171" s="14" t="s">
        <v>68</v>
      </c>
      <c r="M171" s="195">
        <f t="shared" si="32"/>
        <v>0</v>
      </c>
      <c r="N171" s="195">
        <f t="shared" si="32"/>
        <v>0</v>
      </c>
      <c r="O171" s="195">
        <f t="shared" si="32"/>
        <v>0</v>
      </c>
      <c r="P171" s="195">
        <f t="shared" si="32"/>
        <v>0</v>
      </c>
      <c r="Q171" s="195">
        <f t="shared" si="32"/>
        <v>0</v>
      </c>
      <c r="R171" s="14" t="s">
        <v>332</v>
      </c>
      <c r="S171" s="89"/>
      <c r="T171" s="89"/>
      <c r="U171" s="89"/>
      <c r="V171" s="89"/>
      <c r="W171" s="89"/>
      <c r="X171" s="89"/>
      <c r="Y171" s="89"/>
    </row>
    <row r="172" spans="11:25" x14ac:dyDescent="0.2">
      <c r="K172" s="194"/>
      <c r="L172" s="14" t="s">
        <v>69</v>
      </c>
      <c r="M172" s="195">
        <f t="shared" si="32"/>
        <v>0</v>
      </c>
      <c r="N172" s="195">
        <f t="shared" si="32"/>
        <v>0</v>
      </c>
      <c r="O172" s="195">
        <f t="shared" si="32"/>
        <v>0</v>
      </c>
      <c r="P172" s="195">
        <f t="shared" si="32"/>
        <v>0</v>
      </c>
      <c r="Q172" s="195">
        <f t="shared" si="32"/>
        <v>0</v>
      </c>
      <c r="R172" s="14" t="s">
        <v>332</v>
      </c>
      <c r="S172" s="89"/>
      <c r="T172" s="89"/>
      <c r="U172" s="89"/>
      <c r="V172" s="89"/>
      <c r="W172" s="89"/>
      <c r="X172" s="89"/>
      <c r="Y172" s="89"/>
    </row>
    <row r="173" spans="11:25" x14ac:dyDescent="0.2">
      <c r="K173" s="14"/>
      <c r="L173" s="14"/>
      <c r="M173" s="316"/>
      <c r="N173" s="14"/>
      <c r="O173" s="14"/>
      <c r="P173" s="14"/>
      <c r="Q173" s="14"/>
      <c r="R173" s="14"/>
      <c r="S173" s="89"/>
      <c r="T173" s="89"/>
      <c r="U173" s="89"/>
      <c r="V173" s="89"/>
      <c r="W173" s="89"/>
      <c r="X173" s="89"/>
      <c r="Y173" s="89"/>
    </row>
    <row r="174" spans="11:25" x14ac:dyDescent="0.2">
      <c r="K174" s="15" t="s">
        <v>397</v>
      </c>
      <c r="L174" s="14" t="s">
        <v>65</v>
      </c>
      <c r="M174" s="195">
        <f>SUM(M149,M154,M159,M164,M169)</f>
        <v>8.255871575240187E-4</v>
      </c>
      <c r="N174" s="195">
        <f t="shared" ref="N174:Q174" si="33">SUM(N149,N154,N159,N164,N169)</f>
        <v>0</v>
      </c>
      <c r="O174" s="195">
        <f t="shared" si="33"/>
        <v>0</v>
      </c>
      <c r="P174" s="195">
        <f t="shared" si="33"/>
        <v>0</v>
      </c>
      <c r="Q174" s="195">
        <f t="shared" si="33"/>
        <v>0</v>
      </c>
      <c r="R174" s="14" t="s">
        <v>332</v>
      </c>
      <c r="S174" s="89"/>
      <c r="T174" s="89"/>
      <c r="U174" s="89"/>
      <c r="V174" s="89"/>
      <c r="W174" s="89"/>
      <c r="X174" s="89"/>
      <c r="Y174" s="89"/>
    </row>
    <row r="175" spans="11:25" x14ac:dyDescent="0.2">
      <c r="K175" s="14"/>
      <c r="L175" s="14" t="s">
        <v>67</v>
      </c>
      <c r="M175" s="195">
        <f t="shared" ref="M175:Q175" si="34">SUM(M150,M155,M160,M165,M170)</f>
        <v>1.390532317131583E-4</v>
      </c>
      <c r="N175" s="195">
        <f t="shared" si="34"/>
        <v>0</v>
      </c>
      <c r="O175" s="195">
        <f t="shared" si="34"/>
        <v>0</v>
      </c>
      <c r="P175" s="195">
        <f t="shared" si="34"/>
        <v>0</v>
      </c>
      <c r="Q175" s="195">
        <f t="shared" si="34"/>
        <v>0</v>
      </c>
      <c r="R175" s="14" t="s">
        <v>332</v>
      </c>
      <c r="S175" s="89"/>
      <c r="T175" s="89"/>
      <c r="U175" s="89"/>
      <c r="V175" s="89"/>
      <c r="W175" s="89"/>
      <c r="X175" s="89"/>
      <c r="Y175" s="89"/>
    </row>
    <row r="176" spans="11:25" x14ac:dyDescent="0.2">
      <c r="K176" s="14"/>
      <c r="L176" s="14" t="s">
        <v>68</v>
      </c>
      <c r="M176" s="195">
        <f t="shared" ref="M176:Q176" si="35">SUM(M151,M156,M161,M166,M171)</f>
        <v>2.4583444607531092E-4</v>
      </c>
      <c r="N176" s="195">
        <f t="shared" si="35"/>
        <v>0</v>
      </c>
      <c r="O176" s="195">
        <f t="shared" si="35"/>
        <v>0</v>
      </c>
      <c r="P176" s="195">
        <f t="shared" si="35"/>
        <v>0</v>
      </c>
      <c r="Q176" s="195">
        <f t="shared" si="35"/>
        <v>0</v>
      </c>
      <c r="R176" s="14" t="s">
        <v>332</v>
      </c>
      <c r="S176" s="89"/>
      <c r="T176" s="89"/>
      <c r="U176" s="89"/>
      <c r="V176" s="89"/>
      <c r="W176" s="89"/>
      <c r="X176" s="89"/>
      <c r="Y176" s="89"/>
    </row>
    <row r="177" spans="11:25" x14ac:dyDescent="0.2">
      <c r="K177" s="14"/>
      <c r="L177" s="14" t="s">
        <v>69</v>
      </c>
      <c r="M177" s="195">
        <f t="shared" ref="M177:Q177" si="36">SUM(M152,M157,M162,M167,M172)</f>
        <v>3.751070285337497E-4</v>
      </c>
      <c r="N177" s="195">
        <f t="shared" si="36"/>
        <v>0</v>
      </c>
      <c r="O177" s="195">
        <f t="shared" si="36"/>
        <v>0</v>
      </c>
      <c r="P177" s="195">
        <f t="shared" si="36"/>
        <v>0</v>
      </c>
      <c r="Q177" s="195">
        <f t="shared" si="36"/>
        <v>0</v>
      </c>
      <c r="R177" s="14" t="s">
        <v>332</v>
      </c>
      <c r="S177" s="89"/>
      <c r="T177" s="89"/>
      <c r="U177" s="89"/>
      <c r="V177" s="89"/>
      <c r="W177" s="89"/>
      <c r="X177" s="89"/>
      <c r="Y177" s="89"/>
    </row>
    <row r="178" spans="11:25" x14ac:dyDescent="0.2">
      <c r="K178" s="14"/>
      <c r="L178" s="14"/>
      <c r="M178" s="14"/>
      <c r="N178" s="14"/>
      <c r="O178" s="14"/>
      <c r="P178" s="14"/>
      <c r="Q178" s="14"/>
      <c r="R178" s="14"/>
      <c r="S178" s="89"/>
      <c r="T178" s="89"/>
      <c r="U178" s="89"/>
      <c r="V178" s="89"/>
      <c r="W178" s="89"/>
      <c r="X178" s="89"/>
      <c r="Y178" s="89"/>
    </row>
    <row r="179" spans="11:25" x14ac:dyDescent="0.2">
      <c r="K179" s="14"/>
      <c r="L179" s="15" t="s">
        <v>398</v>
      </c>
      <c r="M179" s="14"/>
      <c r="N179" s="14"/>
      <c r="O179" s="14"/>
      <c r="P179" s="14"/>
      <c r="Q179" s="14"/>
      <c r="R179" s="14"/>
      <c r="S179" s="89"/>
      <c r="T179" s="89" t="s">
        <v>399</v>
      </c>
      <c r="U179" s="89" t="s">
        <v>394</v>
      </c>
      <c r="V179" s="89" t="s">
        <v>399</v>
      </c>
      <c r="W179" s="89" t="s">
        <v>185</v>
      </c>
      <c r="X179" s="89" t="s">
        <v>400</v>
      </c>
      <c r="Y179" s="89" t="s">
        <v>185</v>
      </c>
    </row>
    <row r="180" spans="11:25" x14ac:dyDescent="0.2">
      <c r="K180" s="14"/>
      <c r="L180" s="14" t="s">
        <v>387</v>
      </c>
      <c r="M180" s="14"/>
      <c r="N180" s="14">
        <f>C83</f>
        <v>8.0000000000000002E-3</v>
      </c>
      <c r="O180" s="14"/>
      <c r="P180" s="14"/>
      <c r="Q180" s="14"/>
      <c r="R180" s="14" t="s">
        <v>401</v>
      </c>
      <c r="S180" s="89"/>
      <c r="T180" s="89"/>
      <c r="U180" s="89"/>
      <c r="V180" s="89"/>
      <c r="W180" s="89"/>
      <c r="X180" s="89" t="s">
        <v>374</v>
      </c>
      <c r="Y180" s="89" t="s">
        <v>198</v>
      </c>
    </row>
    <row r="181" spans="11:25" x14ac:dyDescent="0.2">
      <c r="K181" s="14"/>
      <c r="L181" s="14" t="s">
        <v>402</v>
      </c>
      <c r="M181" s="14"/>
      <c r="N181" s="24">
        <f>GWP!C15</f>
        <v>1.5714285714285714</v>
      </c>
      <c r="O181" s="14"/>
      <c r="P181" s="14"/>
      <c r="Q181" s="14"/>
      <c r="R181" s="14"/>
      <c r="S181" s="89"/>
      <c r="T181" s="89"/>
      <c r="U181" s="89"/>
      <c r="V181" s="89"/>
      <c r="W181" s="89"/>
      <c r="X181" s="89"/>
      <c r="Y181" s="89"/>
    </row>
    <row r="182" spans="11:25" x14ac:dyDescent="0.2">
      <c r="K182" s="14"/>
      <c r="L182" s="14"/>
      <c r="M182" s="14"/>
      <c r="N182" s="14"/>
      <c r="O182" s="14"/>
      <c r="P182" s="14"/>
      <c r="Q182" s="14"/>
      <c r="R182" s="14"/>
      <c r="S182" s="89"/>
      <c r="T182" s="89"/>
      <c r="U182" s="89"/>
      <c r="V182" s="89"/>
      <c r="W182" s="89"/>
      <c r="X182" s="89"/>
      <c r="Y182" s="89"/>
    </row>
    <row r="183" spans="11:25" x14ac:dyDescent="0.2">
      <c r="K183" s="15" t="s">
        <v>87</v>
      </c>
      <c r="L183" s="195">
        <f>(SUM(M174:Q177))*N180*N181</f>
        <v>1.9933029145495561E-5</v>
      </c>
      <c r="M183" s="14"/>
      <c r="N183" s="14"/>
      <c r="O183" s="14"/>
      <c r="P183" s="14"/>
      <c r="Q183" s="14"/>
      <c r="R183" s="14" t="s">
        <v>403</v>
      </c>
      <c r="S183" s="89"/>
      <c r="T183" s="89"/>
      <c r="U183" s="89"/>
      <c r="V183" s="89"/>
      <c r="W183" s="89"/>
      <c r="X183" s="89"/>
      <c r="Y183" s="89"/>
    </row>
    <row r="184" spans="11:25" x14ac:dyDescent="0.2">
      <c r="K184" s="15" t="s">
        <v>87</v>
      </c>
      <c r="L184" s="24">
        <f>L183*GWP!C6</f>
        <v>5.2822527235563237E-3</v>
      </c>
      <c r="M184" s="14"/>
      <c r="N184" s="14"/>
      <c r="O184" s="14"/>
      <c r="P184" s="14"/>
      <c r="Q184" s="14"/>
      <c r="R184" s="14" t="s">
        <v>274</v>
      </c>
      <c r="S184" s="89"/>
      <c r="T184" s="89"/>
      <c r="U184" s="89"/>
      <c r="V184" s="89"/>
      <c r="W184" s="89"/>
      <c r="X184" s="89"/>
      <c r="Y184" s="89"/>
    </row>
    <row r="185" spans="11:25" x14ac:dyDescent="0.2">
      <c r="K185" s="85" t="s">
        <v>87</v>
      </c>
      <c r="L185" s="314">
        <f>L184*10^3</f>
        <v>5.2822527235563239</v>
      </c>
      <c r="M185" s="85"/>
      <c r="N185" s="85"/>
      <c r="O185" s="85"/>
      <c r="P185" s="85"/>
      <c r="Q185" s="85"/>
      <c r="R185" s="85" t="s">
        <v>276</v>
      </c>
      <c r="S185" s="105"/>
      <c r="T185" s="105"/>
      <c r="U185" s="105"/>
      <c r="V185" s="105"/>
      <c r="W185" s="105"/>
      <c r="X185" s="105"/>
      <c r="Y185" s="105"/>
    </row>
    <row r="186" spans="11:25" x14ac:dyDescent="0.2">
      <c r="K186" s="14"/>
      <c r="L186" s="14"/>
      <c r="M186" s="14"/>
      <c r="N186" s="14"/>
      <c r="O186" s="14"/>
      <c r="P186" s="14"/>
      <c r="Q186" s="14"/>
      <c r="R186" s="14"/>
      <c r="S186" s="89"/>
      <c r="T186" s="89"/>
      <c r="U186" s="89"/>
      <c r="V186" s="89"/>
      <c r="W186" s="89"/>
      <c r="X186" s="89"/>
      <c r="Y186" s="89"/>
    </row>
    <row r="187" spans="11:25" x14ac:dyDescent="0.2">
      <c r="K187" s="15" t="s">
        <v>404</v>
      </c>
      <c r="L187" s="14"/>
      <c r="M187" s="14"/>
      <c r="N187" s="14"/>
      <c r="O187" s="14"/>
      <c r="P187" s="14"/>
      <c r="Q187" s="14"/>
      <c r="R187" s="14"/>
      <c r="S187" s="89"/>
      <c r="T187" s="89"/>
      <c r="U187" s="89"/>
      <c r="V187" s="89"/>
      <c r="W187" s="89"/>
      <c r="X187" s="89"/>
      <c r="Y187" s="89"/>
    </row>
    <row r="188" spans="11:25" x14ac:dyDescent="0.2">
      <c r="K188" s="14"/>
      <c r="L188" s="14"/>
      <c r="M188" s="14"/>
      <c r="N188" s="14"/>
      <c r="O188" s="14"/>
      <c r="P188" s="14"/>
      <c r="Q188" s="14"/>
      <c r="R188" s="14"/>
      <c r="S188" s="89"/>
      <c r="T188" s="89"/>
      <c r="U188" s="89"/>
      <c r="V188" s="89"/>
      <c r="W188" s="89"/>
      <c r="X188" s="89"/>
      <c r="Y188" s="89"/>
    </row>
    <row r="189" spans="11:25" ht="15.75" customHeight="1" x14ac:dyDescent="0.2">
      <c r="K189" s="14"/>
      <c r="L189" s="15" t="s">
        <v>405</v>
      </c>
      <c r="M189" s="14"/>
      <c r="N189" s="14"/>
      <c r="O189" s="14"/>
      <c r="P189" s="14"/>
      <c r="Q189" s="14"/>
      <c r="R189" s="14"/>
      <c r="S189" s="89"/>
      <c r="T189" s="89" t="s">
        <v>406</v>
      </c>
      <c r="U189" s="89" t="s">
        <v>394</v>
      </c>
      <c r="V189" s="89" t="s">
        <v>406</v>
      </c>
      <c r="W189" s="711" t="s">
        <v>407</v>
      </c>
      <c r="X189" s="89" t="s">
        <v>408</v>
      </c>
      <c r="Y189" s="957" t="s">
        <v>409</v>
      </c>
    </row>
    <row r="190" spans="11:25" x14ac:dyDescent="0.2">
      <c r="K190" s="14"/>
      <c r="L190" s="14" t="s">
        <v>410</v>
      </c>
      <c r="M190" s="24">
        <v>1</v>
      </c>
      <c r="N190" s="14"/>
      <c r="O190" s="14"/>
      <c r="P190" s="14"/>
      <c r="Q190" s="14"/>
      <c r="R190" s="14"/>
      <c r="S190" s="89"/>
      <c r="T190" s="89"/>
      <c r="U190" s="89"/>
      <c r="V190" s="89"/>
      <c r="W190" s="89"/>
      <c r="X190" s="89"/>
      <c r="Y190" s="957"/>
    </row>
    <row r="191" spans="11:25" x14ac:dyDescent="0.2">
      <c r="K191" s="14"/>
      <c r="L191" s="14" t="s">
        <v>411</v>
      </c>
      <c r="M191" s="24">
        <v>0.02</v>
      </c>
      <c r="N191" s="14"/>
      <c r="O191" s="14"/>
      <c r="P191" s="14"/>
      <c r="Q191" s="14"/>
      <c r="R191" s="14" t="s">
        <v>412</v>
      </c>
      <c r="S191" s="89"/>
      <c r="T191" s="89"/>
      <c r="U191" s="89"/>
      <c r="V191" s="89"/>
      <c r="W191" s="89"/>
      <c r="X191" s="89"/>
      <c r="Y191" s="957"/>
    </row>
    <row r="192" spans="11:25" x14ac:dyDescent="0.2">
      <c r="K192" s="14"/>
      <c r="L192" s="14"/>
      <c r="M192" s="14"/>
      <c r="N192" s="14"/>
      <c r="O192" s="14"/>
      <c r="P192" s="14"/>
      <c r="Q192" s="14"/>
      <c r="R192" s="14"/>
      <c r="S192" s="89"/>
      <c r="T192" s="89"/>
      <c r="U192" s="89"/>
      <c r="V192" s="89"/>
      <c r="W192" s="89"/>
      <c r="X192" s="89"/>
      <c r="Y192" s="89"/>
    </row>
    <row r="193" spans="11:25" x14ac:dyDescent="0.2">
      <c r="K193" s="14"/>
      <c r="L193" s="14" t="s">
        <v>65</v>
      </c>
      <c r="M193" s="313">
        <f>M95*$M$190*$M$191</f>
        <v>0</v>
      </c>
      <c r="N193" s="28">
        <f t="shared" ref="N193:Q193" si="37">N95*$M$190*$M$191</f>
        <v>0</v>
      </c>
      <c r="O193" s="28">
        <f t="shared" si="37"/>
        <v>0</v>
      </c>
      <c r="P193" s="28">
        <f t="shared" si="37"/>
        <v>0</v>
      </c>
      <c r="Q193" s="28">
        <f t="shared" si="37"/>
        <v>0</v>
      </c>
      <c r="R193" s="14" t="s">
        <v>332</v>
      </c>
      <c r="S193" s="89"/>
      <c r="T193" s="89"/>
      <c r="U193" s="89"/>
      <c r="V193" s="89"/>
      <c r="W193" s="89"/>
      <c r="X193" s="89"/>
      <c r="Y193" s="89"/>
    </row>
    <row r="194" spans="11:25" x14ac:dyDescent="0.2">
      <c r="K194" s="14"/>
      <c r="L194" s="14" t="s">
        <v>67</v>
      </c>
      <c r="M194" s="28">
        <f t="shared" ref="M194:Q196" si="38">M96*$M$190*$M$191</f>
        <v>0</v>
      </c>
      <c r="N194" s="28">
        <f t="shared" si="38"/>
        <v>0</v>
      </c>
      <c r="O194" s="28">
        <f t="shared" si="38"/>
        <v>0</v>
      </c>
      <c r="P194" s="28">
        <f t="shared" si="38"/>
        <v>0</v>
      </c>
      <c r="Q194" s="28">
        <f t="shared" si="38"/>
        <v>0</v>
      </c>
      <c r="R194" s="14" t="s">
        <v>332</v>
      </c>
      <c r="S194" s="89"/>
      <c r="T194" s="89"/>
      <c r="U194" s="89"/>
      <c r="V194" s="89"/>
      <c r="W194" s="89"/>
      <c r="X194" s="89"/>
      <c r="Y194" s="89"/>
    </row>
    <row r="195" spans="11:25" x14ac:dyDescent="0.2">
      <c r="K195" s="14"/>
      <c r="L195" s="14" t="s">
        <v>68</v>
      </c>
      <c r="M195" s="28">
        <f t="shared" si="38"/>
        <v>0</v>
      </c>
      <c r="N195" s="28">
        <f t="shared" si="38"/>
        <v>0</v>
      </c>
      <c r="O195" s="28">
        <f t="shared" si="38"/>
        <v>0</v>
      </c>
      <c r="P195" s="28">
        <f t="shared" si="38"/>
        <v>0</v>
      </c>
      <c r="Q195" s="28">
        <f t="shared" si="38"/>
        <v>0</v>
      </c>
      <c r="R195" s="14" t="s">
        <v>332</v>
      </c>
      <c r="S195" s="89"/>
      <c r="T195" s="89"/>
      <c r="U195" s="89"/>
      <c r="V195" s="89"/>
      <c r="W195" s="89"/>
      <c r="X195" s="89"/>
      <c r="Y195" s="89"/>
    </row>
    <row r="196" spans="11:25" x14ac:dyDescent="0.2">
      <c r="K196" s="14"/>
      <c r="L196" s="14" t="s">
        <v>69</v>
      </c>
      <c r="M196" s="28">
        <f t="shared" si="38"/>
        <v>0</v>
      </c>
      <c r="N196" s="28">
        <f t="shared" si="38"/>
        <v>0</v>
      </c>
      <c r="O196" s="28">
        <f t="shared" si="38"/>
        <v>0</v>
      </c>
      <c r="P196" s="28">
        <f t="shared" si="38"/>
        <v>0</v>
      </c>
      <c r="Q196" s="28">
        <f t="shared" si="38"/>
        <v>0</v>
      </c>
      <c r="R196" s="14" t="s">
        <v>332</v>
      </c>
      <c r="S196" s="89"/>
      <c r="T196" s="89"/>
      <c r="U196" s="89"/>
      <c r="V196" s="89"/>
      <c r="W196" s="89"/>
      <c r="X196" s="89"/>
      <c r="Y196" s="89"/>
    </row>
    <row r="197" spans="11:25" x14ac:dyDescent="0.2">
      <c r="K197" s="14"/>
      <c r="L197" s="14"/>
      <c r="M197" s="91"/>
      <c r="N197" s="14"/>
      <c r="O197" s="14"/>
      <c r="P197" s="14"/>
      <c r="Q197" s="14"/>
      <c r="R197" s="14"/>
      <c r="S197" s="89"/>
      <c r="T197" s="89"/>
      <c r="U197" s="89"/>
      <c r="V197" s="89"/>
      <c r="W197" s="89"/>
      <c r="X197" s="89"/>
      <c r="Y197" s="89"/>
    </row>
    <row r="198" spans="11:25" x14ac:dyDescent="0.2">
      <c r="K198" s="14"/>
      <c r="L198" s="15" t="s">
        <v>413</v>
      </c>
      <c r="M198" s="14"/>
      <c r="N198" s="14"/>
      <c r="O198" s="14"/>
      <c r="P198" s="14"/>
      <c r="Q198" s="14"/>
      <c r="R198" s="14"/>
      <c r="S198" s="89"/>
      <c r="T198" s="89" t="s">
        <v>414</v>
      </c>
      <c r="U198" s="89" t="s">
        <v>394</v>
      </c>
      <c r="V198" s="89" t="s">
        <v>414</v>
      </c>
      <c r="W198" s="89" t="s">
        <v>415</v>
      </c>
      <c r="X198" s="89" t="s">
        <v>416</v>
      </c>
      <c r="Y198" s="89" t="s">
        <v>185</v>
      </c>
    </row>
    <row r="199" spans="11:25" x14ac:dyDescent="0.2">
      <c r="K199" s="14"/>
      <c r="L199" s="14"/>
      <c r="M199" s="14"/>
      <c r="N199" s="14"/>
      <c r="O199" s="14"/>
      <c r="P199" s="14"/>
      <c r="Q199" s="14"/>
      <c r="R199" s="14"/>
      <c r="S199" s="89"/>
      <c r="T199" s="89"/>
      <c r="U199" s="89"/>
      <c r="V199" s="89"/>
      <c r="W199" s="89"/>
      <c r="X199" s="89"/>
      <c r="Y199" s="89"/>
    </row>
    <row r="200" spans="11:25" x14ac:dyDescent="0.2">
      <c r="K200" s="14"/>
      <c r="L200" s="14" t="s">
        <v>417</v>
      </c>
      <c r="M200" s="14">
        <v>1.0999999999999999E-2</v>
      </c>
      <c r="N200" s="14"/>
      <c r="O200" s="14"/>
      <c r="P200" s="14"/>
      <c r="Q200" s="14"/>
      <c r="R200" s="14"/>
      <c r="S200" s="89"/>
      <c r="T200" s="89"/>
      <c r="U200" s="89"/>
      <c r="V200" s="89"/>
      <c r="W200" s="89"/>
      <c r="X200" s="89"/>
      <c r="Y200" s="89"/>
    </row>
    <row r="201" spans="11:25" x14ac:dyDescent="0.2">
      <c r="K201" s="14"/>
      <c r="L201" s="14" t="s">
        <v>402</v>
      </c>
      <c r="M201" s="24">
        <f>GWP!C15</f>
        <v>1.5714285714285714</v>
      </c>
      <c r="N201" s="14"/>
      <c r="O201" s="14"/>
      <c r="P201" s="14"/>
      <c r="Q201" s="14"/>
      <c r="R201" s="14"/>
      <c r="S201" s="89"/>
      <c r="T201" s="89"/>
      <c r="U201" s="89"/>
      <c r="V201" s="89"/>
      <c r="W201" s="89"/>
      <c r="X201" s="89"/>
      <c r="Y201" s="89"/>
    </row>
    <row r="202" spans="11:25" x14ac:dyDescent="0.2">
      <c r="K202" s="14"/>
      <c r="L202" s="14"/>
      <c r="M202" s="14"/>
      <c r="N202" s="14"/>
      <c r="O202" s="14"/>
      <c r="P202" s="14"/>
      <c r="Q202" s="14"/>
      <c r="R202" s="14"/>
      <c r="S202" s="89"/>
      <c r="T202" s="89"/>
      <c r="U202" s="89"/>
      <c r="V202" s="89"/>
      <c r="W202" s="89"/>
      <c r="X202" s="89"/>
      <c r="Y202" s="89"/>
    </row>
    <row r="203" spans="11:25" x14ac:dyDescent="0.2">
      <c r="K203" s="14"/>
      <c r="L203" s="14"/>
      <c r="M203" s="14"/>
      <c r="N203" s="14"/>
      <c r="O203" s="14"/>
      <c r="P203" s="14"/>
      <c r="Q203" s="14"/>
      <c r="R203" s="14"/>
      <c r="S203" s="89"/>
      <c r="T203" s="89"/>
      <c r="U203" s="89"/>
      <c r="V203" s="89"/>
      <c r="W203" s="89"/>
      <c r="X203" s="89"/>
      <c r="Y203" s="89"/>
    </row>
    <row r="204" spans="11:25" x14ac:dyDescent="0.2">
      <c r="K204" s="15" t="s">
        <v>87</v>
      </c>
      <c r="L204" s="24">
        <f>SUM(M193:Q196)</f>
        <v>0</v>
      </c>
      <c r="M204" s="14"/>
      <c r="N204" s="14"/>
      <c r="O204" s="14"/>
      <c r="P204" s="14"/>
      <c r="Q204" s="14"/>
      <c r="R204" s="14" t="s">
        <v>418</v>
      </c>
      <c r="S204" s="89"/>
      <c r="T204" s="89"/>
      <c r="U204" s="89"/>
      <c r="V204" s="89"/>
      <c r="W204" s="89"/>
      <c r="X204" s="89"/>
      <c r="Y204" s="89"/>
    </row>
    <row r="205" spans="11:25" x14ac:dyDescent="0.2">
      <c r="K205" s="15" t="s">
        <v>87</v>
      </c>
      <c r="L205" s="24">
        <f>(L204*M200*M201)*GWP!C6</f>
        <v>0</v>
      </c>
      <c r="M205" s="14"/>
      <c r="N205" s="14"/>
      <c r="O205" s="14"/>
      <c r="P205" s="14"/>
      <c r="Q205" s="14"/>
      <c r="R205" s="14" t="s">
        <v>274</v>
      </c>
      <c r="S205" s="89"/>
      <c r="T205" s="89"/>
      <c r="U205" s="89"/>
      <c r="V205" s="89"/>
      <c r="W205" s="89"/>
      <c r="X205" s="89"/>
      <c r="Y205" s="89"/>
    </row>
    <row r="206" spans="11:25" x14ac:dyDescent="0.2">
      <c r="K206" s="85" t="s">
        <v>87</v>
      </c>
      <c r="L206" s="315">
        <f>L205*10^3</f>
        <v>0</v>
      </c>
      <c r="M206" s="104"/>
      <c r="N206" s="104"/>
      <c r="O206" s="104"/>
      <c r="P206" s="104"/>
      <c r="Q206" s="104"/>
      <c r="R206" s="85" t="s">
        <v>276</v>
      </c>
      <c r="S206" s="105"/>
      <c r="T206" s="105"/>
      <c r="U206" s="105"/>
      <c r="V206" s="105"/>
      <c r="W206" s="105"/>
      <c r="X206" s="105"/>
      <c r="Y206" s="105"/>
    </row>
    <row r="207" spans="11:25" x14ac:dyDescent="0.2">
      <c r="K207" s="14"/>
      <c r="L207" s="14"/>
      <c r="M207" s="14"/>
      <c r="N207" s="14"/>
      <c r="O207" s="14"/>
      <c r="P207" s="14"/>
      <c r="Q207" s="14"/>
      <c r="R207" s="14"/>
      <c r="S207" s="89"/>
      <c r="T207" s="89"/>
      <c r="U207" s="89"/>
      <c r="V207" s="89"/>
      <c r="W207" s="89"/>
      <c r="X207" s="89"/>
      <c r="Y207" s="89"/>
    </row>
    <row r="208" spans="11:25" x14ac:dyDescent="0.2">
      <c r="K208" s="85" t="s">
        <v>419</v>
      </c>
      <c r="L208" s="196">
        <f>L206+L185</f>
        <v>5.2822527235563239</v>
      </c>
      <c r="M208" s="85"/>
      <c r="N208" s="85"/>
      <c r="O208" s="85"/>
      <c r="P208" s="85"/>
      <c r="Q208" s="85"/>
      <c r="R208" s="85" t="s">
        <v>276</v>
      </c>
      <c r="S208" s="105"/>
      <c r="T208" s="105"/>
      <c r="U208" s="105"/>
      <c r="V208" s="105"/>
      <c r="W208" s="105"/>
      <c r="X208" s="105"/>
      <c r="Y208" s="105"/>
    </row>
    <row r="209" spans="11:25" x14ac:dyDescent="0.2">
      <c r="K209" s="85" t="s">
        <v>420</v>
      </c>
      <c r="L209" s="196">
        <f>L208+L140</f>
        <v>5.2822527235563239</v>
      </c>
      <c r="M209" s="85"/>
      <c r="N209" s="85"/>
      <c r="O209" s="85"/>
      <c r="P209" s="85"/>
      <c r="Q209" s="85"/>
      <c r="R209" s="85" t="s">
        <v>276</v>
      </c>
      <c r="S209" s="105"/>
      <c r="T209" s="105"/>
      <c r="U209" s="105"/>
      <c r="V209" s="105"/>
      <c r="W209" s="105"/>
      <c r="X209" s="105"/>
      <c r="Y209" s="105"/>
    </row>
  </sheetData>
  <mergeCells count="3">
    <mergeCell ref="K14:R14"/>
    <mergeCell ref="F68:G68"/>
    <mergeCell ref="Y189:Y191"/>
  </mergeCells>
  <phoneticPr fontId="0" type="noConversion"/>
  <pageMargins left="0.75" right="0.75" top="1" bottom="1" header="0.5" footer="0.5"/>
  <pageSetup paperSize="9" orientation="portrait" horizontalDpi="300" verticalDpi="300"/>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B296"/>
  <sheetViews>
    <sheetView topLeftCell="A103" zoomScale="90" zoomScaleNormal="90" workbookViewId="0">
      <selection activeCell="D138" sqref="D138"/>
    </sheetView>
  </sheetViews>
  <sheetFormatPr baseColWidth="10" defaultColWidth="9" defaultRowHeight="16" x14ac:dyDescent="0.2"/>
  <cols>
    <col min="1" max="1" width="2.6640625" style="1" customWidth="1"/>
    <col min="2" max="2" width="88.1640625" style="1" customWidth="1"/>
    <col min="3" max="3" width="22.83203125" style="1" customWidth="1"/>
    <col min="4" max="4" width="27.1640625" style="1" customWidth="1"/>
    <col min="5" max="5" width="29.6640625" style="1" customWidth="1"/>
    <col min="6" max="6" width="15.6640625" style="1" customWidth="1"/>
    <col min="7" max="8" width="18.33203125" style="1" customWidth="1"/>
    <col min="9" max="9" width="23" style="1" customWidth="1"/>
    <col min="10" max="10" width="22.33203125" style="1" customWidth="1"/>
    <col min="11" max="11" width="20.5" style="69" customWidth="1"/>
    <col min="12" max="12" width="14.5" style="69" customWidth="1"/>
    <col min="13" max="13" width="21.83203125" style="69" customWidth="1"/>
    <col min="14" max="14" width="15.5" style="69" customWidth="1"/>
    <col min="15" max="15" width="23.83203125" style="69" customWidth="1"/>
    <col min="16" max="16" width="18.5" style="69" customWidth="1"/>
    <col min="17" max="17" width="22.6640625" style="1" customWidth="1"/>
    <col min="18" max="18" width="19.1640625" style="1" customWidth="1"/>
    <col min="19" max="19" width="11.33203125" style="1" bestFit="1" customWidth="1"/>
    <col min="20" max="16384" width="9" style="1"/>
  </cols>
  <sheetData>
    <row r="1" spans="1:18" ht="26" customHeight="1" x14ac:dyDescent="0.2">
      <c r="A1" s="3" t="s">
        <v>421</v>
      </c>
      <c r="B1" s="30"/>
      <c r="C1" s="30"/>
      <c r="G1" s="2"/>
      <c r="H1" s="2"/>
    </row>
    <row r="2" spans="1:18" ht="18" x14ac:dyDescent="0.2">
      <c r="A2" s="3"/>
      <c r="B2" s="30"/>
      <c r="C2" s="30"/>
      <c r="G2" s="2"/>
      <c r="H2" s="2"/>
    </row>
    <row r="3" spans="1:18" ht="48.75" customHeight="1" x14ac:dyDescent="0.2">
      <c r="A3" s="3"/>
      <c r="B3" s="93" t="s">
        <v>173</v>
      </c>
      <c r="C3" s="94"/>
      <c r="D3" s="95"/>
      <c r="E3" s="95"/>
      <c r="F3" s="95"/>
      <c r="G3" s="95"/>
      <c r="H3" s="95"/>
      <c r="I3" s="96" t="s">
        <v>62</v>
      </c>
      <c r="J3" s="838" t="s">
        <v>175</v>
      </c>
      <c r="K3" s="839" t="s">
        <v>422</v>
      </c>
      <c r="L3" s="839" t="s">
        <v>177</v>
      </c>
      <c r="M3" s="839" t="s">
        <v>422</v>
      </c>
      <c r="N3" s="839" t="s">
        <v>177</v>
      </c>
      <c r="O3" s="839" t="s">
        <v>423</v>
      </c>
      <c r="P3" s="839" t="s">
        <v>177</v>
      </c>
      <c r="Q3" s="839" t="s">
        <v>424</v>
      </c>
      <c r="R3" s="839" t="s">
        <v>177</v>
      </c>
    </row>
    <row r="4" spans="1:18" ht="14.25" customHeight="1" x14ac:dyDescent="0.2">
      <c r="A4" s="3"/>
      <c r="B4" s="31"/>
      <c r="C4" s="33"/>
      <c r="D4" s="33"/>
      <c r="E4" s="32"/>
      <c r="F4" s="36"/>
      <c r="G4" s="32"/>
      <c r="H4" s="32"/>
      <c r="I4" s="33"/>
      <c r="J4" s="178"/>
      <c r="K4" s="181"/>
      <c r="L4" s="181"/>
      <c r="M4" s="181"/>
      <c r="N4" s="181"/>
      <c r="O4" s="181"/>
      <c r="P4" s="181"/>
      <c r="Q4" s="181"/>
      <c r="R4" s="181"/>
    </row>
    <row r="5" spans="1:18" x14ac:dyDescent="0.2">
      <c r="B5" s="31"/>
      <c r="C5" s="33"/>
      <c r="D5" s="33" t="s">
        <v>425</v>
      </c>
      <c r="E5" s="235"/>
      <c r="F5" s="33" t="s">
        <v>81</v>
      </c>
      <c r="G5" s="32"/>
      <c r="H5" s="32"/>
      <c r="I5" s="33"/>
      <c r="J5" s="178"/>
      <c r="K5" s="178"/>
      <c r="L5" s="178"/>
      <c r="M5" s="178"/>
      <c r="N5" s="178"/>
      <c r="O5" s="178"/>
      <c r="P5" s="178"/>
      <c r="Q5" s="178"/>
      <c r="R5" s="178"/>
    </row>
    <row r="6" spans="1:18" x14ac:dyDescent="0.2">
      <c r="B6" s="31" t="s">
        <v>426</v>
      </c>
      <c r="C6" s="33"/>
      <c r="D6" s="33">
        <f>'Data input'!D49</f>
        <v>10</v>
      </c>
      <c r="E6" s="33"/>
      <c r="F6" s="33">
        <f>'Data input'!F49</f>
        <v>0</v>
      </c>
      <c r="G6" s="32"/>
      <c r="H6" s="32"/>
      <c r="I6" s="33"/>
      <c r="J6" s="178"/>
      <c r="K6" s="178"/>
      <c r="L6" s="178"/>
      <c r="M6" s="178"/>
      <c r="N6" s="178"/>
      <c r="O6" s="178"/>
      <c r="P6" s="178"/>
      <c r="Q6" s="178"/>
      <c r="R6" s="178"/>
    </row>
    <row r="7" spans="1:18" x14ac:dyDescent="0.2">
      <c r="B7" s="31" t="s">
        <v>427</v>
      </c>
      <c r="C7" s="33"/>
      <c r="D7" s="33">
        <f>'Data input'!D50</f>
        <v>180</v>
      </c>
      <c r="E7" s="33"/>
      <c r="F7" s="33">
        <f>'Data input'!F50</f>
        <v>0</v>
      </c>
      <c r="G7" s="32"/>
      <c r="H7" s="32"/>
      <c r="I7" s="33"/>
      <c r="J7" s="178"/>
      <c r="K7" s="178"/>
      <c r="L7" s="178"/>
      <c r="M7" s="178"/>
      <c r="N7" s="178"/>
      <c r="O7" s="178"/>
      <c r="P7" s="178"/>
      <c r="Q7" s="178"/>
      <c r="R7" s="178"/>
    </row>
    <row r="8" spans="1:18" x14ac:dyDescent="0.2">
      <c r="B8" s="31"/>
      <c r="C8" s="33"/>
      <c r="D8" s="33"/>
      <c r="E8" s="32"/>
      <c r="F8" s="36"/>
      <c r="G8" s="32"/>
      <c r="H8" s="32"/>
      <c r="I8" s="33"/>
      <c r="J8" s="178"/>
      <c r="K8" s="178"/>
      <c r="L8" s="178"/>
      <c r="M8" s="178"/>
      <c r="N8" s="178"/>
      <c r="O8" s="178"/>
      <c r="P8" s="178"/>
      <c r="Q8" s="178"/>
      <c r="R8" s="178"/>
    </row>
    <row r="9" spans="1:18" x14ac:dyDescent="0.2">
      <c r="B9" s="31"/>
      <c r="C9" s="33"/>
      <c r="D9" s="33"/>
      <c r="E9" s="32"/>
      <c r="F9" s="36"/>
      <c r="G9" s="32"/>
      <c r="H9" s="32"/>
      <c r="I9" s="33"/>
      <c r="J9" s="178"/>
      <c r="K9" s="178"/>
      <c r="L9" s="178"/>
      <c r="M9" s="178"/>
      <c r="N9" s="178"/>
      <c r="O9" s="178"/>
      <c r="P9" s="178"/>
      <c r="Q9" s="178"/>
      <c r="R9" s="178"/>
    </row>
    <row r="10" spans="1:18" x14ac:dyDescent="0.2">
      <c r="B10" s="31"/>
      <c r="C10" s="33"/>
      <c r="D10" s="33" t="s">
        <v>425</v>
      </c>
      <c r="E10" s="235"/>
      <c r="F10" s="33" t="s">
        <v>81</v>
      </c>
      <c r="G10" s="32"/>
      <c r="H10" s="32"/>
      <c r="I10" s="33"/>
      <c r="J10" s="178"/>
      <c r="K10" s="178"/>
      <c r="L10" s="178"/>
      <c r="M10" s="178"/>
      <c r="N10" s="178"/>
      <c r="O10" s="178"/>
      <c r="P10" s="178"/>
      <c r="Q10" s="178"/>
      <c r="R10" s="178"/>
    </row>
    <row r="11" spans="1:18" x14ac:dyDescent="0.2">
      <c r="B11" s="31" t="s">
        <v>428</v>
      </c>
      <c r="C11" s="33" t="s">
        <v>65</v>
      </c>
      <c r="D11" s="33">
        <f>'Data input'!D53*$D$6</f>
        <v>0</v>
      </c>
      <c r="E11" s="235"/>
      <c r="F11" s="33">
        <f>'Data input'!F53*$F$6</f>
        <v>0</v>
      </c>
      <c r="G11" s="235"/>
      <c r="H11" s="32"/>
      <c r="I11" s="33" t="s">
        <v>429</v>
      </c>
      <c r="J11" s="178"/>
      <c r="K11" s="178"/>
      <c r="L11" s="178"/>
      <c r="M11" s="178"/>
      <c r="N11" s="178"/>
      <c r="O11" s="178"/>
      <c r="P11" s="178"/>
      <c r="Q11" s="178"/>
      <c r="R11" s="178"/>
    </row>
    <row r="12" spans="1:18" x14ac:dyDescent="0.2">
      <c r="B12" s="31"/>
      <c r="C12" s="33" t="s">
        <v>67</v>
      </c>
      <c r="D12" s="33">
        <f>'Data input'!D54*$D$6</f>
        <v>0</v>
      </c>
      <c r="E12" s="235"/>
      <c r="F12" s="33">
        <f>'Data input'!F54*$F$6</f>
        <v>0</v>
      </c>
      <c r="G12" s="235"/>
      <c r="H12" s="32"/>
      <c r="I12" s="33" t="s">
        <v>429</v>
      </c>
      <c r="J12" s="178"/>
      <c r="K12" s="178"/>
      <c r="L12" s="178"/>
      <c r="M12" s="178"/>
      <c r="N12" s="178"/>
      <c r="O12" s="178"/>
      <c r="P12" s="178"/>
      <c r="Q12" s="178"/>
      <c r="R12" s="178"/>
    </row>
    <row r="13" spans="1:18" x14ac:dyDescent="0.2">
      <c r="B13" s="31"/>
      <c r="C13" s="33" t="s">
        <v>68</v>
      </c>
      <c r="D13" s="33">
        <f>'Data input'!D55*$D$6</f>
        <v>0</v>
      </c>
      <c r="E13" s="235"/>
      <c r="F13" s="33">
        <f>'Data input'!F55*$F$6</f>
        <v>0</v>
      </c>
      <c r="G13" s="235"/>
      <c r="H13" s="32"/>
      <c r="I13" s="33" t="s">
        <v>429</v>
      </c>
      <c r="J13" s="178"/>
      <c r="K13" s="178"/>
      <c r="L13" s="178"/>
      <c r="M13" s="178"/>
      <c r="N13" s="178"/>
      <c r="O13" s="178"/>
      <c r="P13" s="178"/>
      <c r="Q13" s="178"/>
      <c r="R13" s="178"/>
    </row>
    <row r="14" spans="1:18" x14ac:dyDescent="0.2">
      <c r="B14" s="31"/>
      <c r="C14" s="33" t="s">
        <v>69</v>
      </c>
      <c r="D14" s="33">
        <f>'Data input'!D56*$D$6</f>
        <v>0</v>
      </c>
      <c r="E14" s="235"/>
      <c r="F14" s="33">
        <f>'Data input'!F56*$F$6</f>
        <v>0</v>
      </c>
      <c r="G14" s="235"/>
      <c r="H14" s="32"/>
      <c r="I14" s="33" t="s">
        <v>429</v>
      </c>
      <c r="J14" s="178"/>
      <c r="K14" s="178"/>
      <c r="L14" s="178"/>
      <c r="M14" s="178"/>
      <c r="N14" s="178"/>
      <c r="O14" s="178"/>
      <c r="P14" s="178"/>
      <c r="Q14" s="178"/>
      <c r="R14" s="178"/>
    </row>
    <row r="15" spans="1:18" x14ac:dyDescent="0.2">
      <c r="B15" s="31"/>
      <c r="C15" s="33"/>
      <c r="D15" s="33"/>
      <c r="E15" s="235"/>
      <c r="F15" s="33"/>
      <c r="G15" s="235"/>
      <c r="H15" s="32"/>
      <c r="I15" s="33"/>
      <c r="J15" s="178"/>
      <c r="K15" s="178"/>
      <c r="L15" s="178"/>
      <c r="M15" s="178"/>
      <c r="N15" s="178"/>
      <c r="O15" s="178"/>
      <c r="P15" s="178"/>
      <c r="Q15" s="178"/>
      <c r="R15" s="178"/>
    </row>
    <row r="16" spans="1:18" x14ac:dyDescent="0.2">
      <c r="B16" s="31"/>
      <c r="C16" s="33"/>
      <c r="D16" s="33" t="s">
        <v>425</v>
      </c>
      <c r="E16" s="235"/>
      <c r="F16" s="33" t="s">
        <v>81</v>
      </c>
      <c r="G16" s="235"/>
      <c r="H16" s="32"/>
      <c r="I16" s="33"/>
      <c r="J16" s="178"/>
      <c r="K16" s="178"/>
      <c r="L16" s="178"/>
      <c r="M16" s="178"/>
      <c r="N16" s="178"/>
      <c r="O16" s="178"/>
      <c r="P16" s="178"/>
      <c r="Q16" s="178"/>
      <c r="R16" s="178"/>
    </row>
    <row r="17" spans="2:18" x14ac:dyDescent="0.2">
      <c r="B17" s="31" t="s">
        <v>430</v>
      </c>
      <c r="C17" s="33" t="s">
        <v>65</v>
      </c>
      <c r="D17" s="33">
        <f>'Data input'!D60*$D$7</f>
        <v>9000</v>
      </c>
      <c r="E17" s="235"/>
      <c r="F17" s="33">
        <f>'Data input'!F60*$F$7</f>
        <v>0</v>
      </c>
      <c r="G17" s="235"/>
      <c r="H17" s="32"/>
      <c r="I17" s="33" t="s">
        <v>429</v>
      </c>
      <c r="J17" s="178"/>
      <c r="K17" s="178"/>
      <c r="L17" s="178"/>
      <c r="M17" s="178"/>
      <c r="N17" s="178"/>
      <c r="O17" s="178"/>
      <c r="P17" s="178"/>
      <c r="Q17" s="178"/>
      <c r="R17" s="178"/>
    </row>
    <row r="18" spans="2:18" x14ac:dyDescent="0.2">
      <c r="B18" s="31"/>
      <c r="C18" s="33" t="s">
        <v>67</v>
      </c>
      <c r="D18" s="33">
        <f>'Data input'!D61*$D$7</f>
        <v>9000</v>
      </c>
      <c r="E18" s="235"/>
      <c r="F18" s="33">
        <f>'Data input'!F61*$F$7</f>
        <v>0</v>
      </c>
      <c r="G18" s="235"/>
      <c r="H18" s="32"/>
      <c r="I18" s="33" t="s">
        <v>429</v>
      </c>
      <c r="J18" s="178"/>
      <c r="K18" s="178"/>
      <c r="L18" s="178"/>
      <c r="M18" s="178"/>
      <c r="N18" s="178"/>
      <c r="O18" s="178"/>
      <c r="P18" s="178"/>
      <c r="Q18" s="178"/>
      <c r="R18" s="178"/>
    </row>
    <row r="19" spans="2:18" x14ac:dyDescent="0.2">
      <c r="B19" s="31"/>
      <c r="C19" s="33" t="s">
        <v>68</v>
      </c>
      <c r="D19" s="33">
        <f>'Data input'!D62*$D$7</f>
        <v>9000</v>
      </c>
      <c r="E19" s="235"/>
      <c r="F19" s="33">
        <f>'Data input'!F62*$F$7</f>
        <v>0</v>
      </c>
      <c r="G19" s="235"/>
      <c r="H19" s="32"/>
      <c r="I19" s="33" t="s">
        <v>429</v>
      </c>
      <c r="J19" s="178"/>
      <c r="K19" s="178"/>
      <c r="L19" s="178"/>
      <c r="M19" s="178"/>
      <c r="N19" s="178"/>
      <c r="O19" s="178"/>
      <c r="P19" s="178"/>
      <c r="Q19" s="178"/>
      <c r="R19" s="178"/>
    </row>
    <row r="20" spans="2:18" x14ac:dyDescent="0.2">
      <c r="B20" s="31"/>
      <c r="C20" s="33" t="s">
        <v>69</v>
      </c>
      <c r="D20" s="33">
        <f>'Data input'!D63*$D$7</f>
        <v>9000</v>
      </c>
      <c r="E20" s="235"/>
      <c r="F20" s="33">
        <f>'Data input'!F63*$F$7</f>
        <v>0</v>
      </c>
      <c r="G20" s="235"/>
      <c r="H20" s="32"/>
      <c r="I20" s="33" t="s">
        <v>429</v>
      </c>
      <c r="J20" s="178"/>
      <c r="K20" s="178"/>
      <c r="L20" s="178"/>
      <c r="M20" s="178"/>
      <c r="N20" s="178"/>
      <c r="O20" s="178"/>
      <c r="P20" s="178"/>
      <c r="Q20" s="178"/>
      <c r="R20" s="178"/>
    </row>
    <row r="21" spans="2:18" x14ac:dyDescent="0.2">
      <c r="B21" s="31"/>
      <c r="C21" s="33"/>
      <c r="D21" s="33"/>
      <c r="E21" s="235"/>
      <c r="F21" s="33"/>
      <c r="G21" s="235"/>
      <c r="H21" s="32"/>
      <c r="I21" s="33"/>
      <c r="J21" s="178"/>
      <c r="K21" s="178"/>
      <c r="L21" s="178"/>
      <c r="M21" s="178"/>
      <c r="N21" s="178"/>
      <c r="O21" s="178"/>
      <c r="P21" s="178"/>
      <c r="Q21" s="178"/>
      <c r="R21" s="178"/>
    </row>
    <row r="22" spans="2:18" x14ac:dyDescent="0.2">
      <c r="B22" s="31"/>
      <c r="C22" s="33"/>
      <c r="D22" s="33"/>
      <c r="E22" s="235"/>
      <c r="F22" s="33"/>
      <c r="G22" s="235"/>
      <c r="H22" s="32"/>
      <c r="I22" s="33"/>
      <c r="J22" s="178"/>
      <c r="K22" s="178"/>
      <c r="L22" s="178"/>
      <c r="M22" s="178"/>
      <c r="N22" s="178" t="s">
        <v>431</v>
      </c>
      <c r="O22" s="178"/>
      <c r="P22" s="178"/>
      <c r="Q22" s="178"/>
      <c r="R22" s="178"/>
    </row>
    <row r="23" spans="2:18" x14ac:dyDescent="0.2">
      <c r="B23" s="36" t="s">
        <v>382</v>
      </c>
      <c r="C23" s="34">
        <f>GWP!C15</f>
        <v>1.5714285714285714</v>
      </c>
      <c r="D23" s="33"/>
      <c r="E23" s="33"/>
      <c r="F23" s="33"/>
      <c r="G23" s="33"/>
      <c r="H23" s="33"/>
      <c r="I23" s="33"/>
      <c r="J23" s="178"/>
      <c r="K23" s="178"/>
      <c r="L23" s="178"/>
      <c r="M23" s="178"/>
      <c r="N23" s="178"/>
      <c r="O23" s="178"/>
      <c r="P23" s="178"/>
      <c r="Q23" s="178"/>
      <c r="R23" s="178"/>
    </row>
    <row r="24" spans="2:18" x14ac:dyDescent="0.2">
      <c r="B24" s="33"/>
      <c r="C24" s="39"/>
      <c r="D24" s="33"/>
      <c r="E24" s="33"/>
      <c r="F24" s="33"/>
      <c r="G24" s="33"/>
      <c r="H24" s="33"/>
      <c r="I24" s="33"/>
      <c r="J24" s="178"/>
      <c r="K24" s="178"/>
      <c r="L24" s="178"/>
      <c r="M24" s="178"/>
      <c r="N24" s="178"/>
      <c r="O24" s="178"/>
      <c r="P24" s="178"/>
      <c r="Q24" s="178"/>
      <c r="R24" s="178"/>
    </row>
    <row r="25" spans="2:18" x14ac:dyDescent="0.2">
      <c r="B25" s="36" t="s">
        <v>432</v>
      </c>
      <c r="C25" s="227"/>
      <c r="D25" s="36"/>
      <c r="E25" s="36"/>
      <c r="F25" s="36"/>
      <c r="G25" s="33"/>
      <c r="H25" s="33"/>
      <c r="I25" s="33"/>
      <c r="J25" s="178"/>
      <c r="K25" s="178"/>
      <c r="L25" s="178"/>
      <c r="M25" s="178"/>
      <c r="N25" s="178"/>
      <c r="O25" s="178"/>
      <c r="P25" s="178"/>
      <c r="Q25" s="178"/>
      <c r="R25" s="178"/>
    </row>
    <row r="26" spans="2:18" x14ac:dyDescent="0.2">
      <c r="B26" s="36" t="s">
        <v>433</v>
      </c>
      <c r="C26" s="227"/>
      <c r="D26" s="36" t="s">
        <v>434</v>
      </c>
      <c r="E26" s="36"/>
      <c r="F26" s="36"/>
      <c r="G26" s="33"/>
      <c r="H26" s="33"/>
      <c r="I26" s="33"/>
      <c r="J26" s="178" t="s">
        <v>435</v>
      </c>
      <c r="K26" s="178" t="s">
        <v>436</v>
      </c>
      <c r="L26" s="178" t="s">
        <v>185</v>
      </c>
      <c r="M26" s="178"/>
      <c r="N26" s="178"/>
      <c r="O26" s="178" t="s">
        <v>436</v>
      </c>
      <c r="P26" s="178" t="s">
        <v>185</v>
      </c>
      <c r="Q26" s="178" t="s">
        <v>437</v>
      </c>
      <c r="R26" s="178" t="s">
        <v>185</v>
      </c>
    </row>
    <row r="27" spans="2:18" x14ac:dyDescent="0.2">
      <c r="B27" s="36"/>
      <c r="C27" s="227"/>
      <c r="D27" s="36" t="s">
        <v>438</v>
      </c>
      <c r="E27" s="36"/>
      <c r="F27" s="36"/>
      <c r="G27" s="33"/>
      <c r="H27" s="33"/>
      <c r="I27" s="33"/>
      <c r="J27" s="178"/>
      <c r="K27" s="178"/>
      <c r="L27" s="178"/>
      <c r="M27" s="178"/>
      <c r="N27" s="178"/>
      <c r="O27" s="178"/>
      <c r="P27" s="178"/>
      <c r="Q27" s="178"/>
      <c r="R27" s="178"/>
    </row>
    <row r="28" spans="2:18" x14ac:dyDescent="0.2">
      <c r="B28" s="36"/>
      <c r="C28" s="227"/>
      <c r="D28" s="36" t="s">
        <v>439</v>
      </c>
      <c r="E28" s="36"/>
      <c r="F28" s="36"/>
      <c r="G28" s="33"/>
      <c r="H28" s="33"/>
      <c r="I28" s="33"/>
      <c r="J28" s="178"/>
      <c r="K28" s="178"/>
      <c r="L28" s="178"/>
      <c r="M28" s="178"/>
      <c r="N28" s="178"/>
      <c r="O28" s="178"/>
      <c r="P28" s="178"/>
      <c r="Q28" s="178"/>
      <c r="R28" s="178"/>
    </row>
    <row r="29" spans="2:18" x14ac:dyDescent="0.2">
      <c r="B29" s="36"/>
      <c r="C29" s="227"/>
      <c r="D29" s="36" t="s">
        <v>440</v>
      </c>
      <c r="E29" s="36">
        <v>1</v>
      </c>
      <c r="F29" s="36"/>
      <c r="G29" s="33"/>
      <c r="H29" s="33"/>
      <c r="I29" s="33"/>
      <c r="J29" s="178"/>
      <c r="K29" s="178"/>
      <c r="L29" s="178"/>
      <c r="M29" s="178"/>
      <c r="N29" s="178"/>
      <c r="O29" s="178"/>
      <c r="P29" s="178"/>
      <c r="Q29" s="178"/>
      <c r="R29" s="178"/>
    </row>
    <row r="30" spans="2:18" x14ac:dyDescent="0.2">
      <c r="B30" s="33"/>
      <c r="C30" s="39"/>
      <c r="D30" s="33"/>
      <c r="E30" s="33"/>
      <c r="F30" s="33"/>
      <c r="G30" s="33"/>
      <c r="H30" s="33"/>
      <c r="I30" s="33"/>
      <c r="J30" s="178"/>
      <c r="K30" s="178"/>
      <c r="L30" s="178"/>
      <c r="M30" s="178"/>
      <c r="N30" s="178"/>
      <c r="O30" s="178"/>
      <c r="P30" s="178"/>
      <c r="Q30" s="178"/>
      <c r="R30" s="178"/>
    </row>
    <row r="31" spans="2:18" x14ac:dyDescent="0.2">
      <c r="B31" s="33"/>
      <c r="C31" s="39"/>
      <c r="D31" s="33" t="s">
        <v>425</v>
      </c>
      <c r="E31" s="33"/>
      <c r="F31" s="33" t="s">
        <v>81</v>
      </c>
      <c r="G31" s="33"/>
      <c r="H31" s="33"/>
      <c r="I31" s="33"/>
      <c r="J31" s="178"/>
      <c r="K31" s="178"/>
      <c r="L31" s="178"/>
      <c r="M31" s="178"/>
      <c r="N31" s="178"/>
      <c r="O31" s="178"/>
      <c r="P31" s="178"/>
      <c r="Q31" s="178"/>
      <c r="R31" s="178"/>
    </row>
    <row r="32" spans="2:18" x14ac:dyDescent="0.2">
      <c r="B32" s="33" t="s">
        <v>441</v>
      </c>
      <c r="C32" s="39" t="s">
        <v>65</v>
      </c>
      <c r="D32" s="33">
        <f>D11*$E$29*10^-6</f>
        <v>0</v>
      </c>
      <c r="E32" s="33"/>
      <c r="F32" s="33">
        <f>F11*$E$29*10^-6</f>
        <v>0</v>
      </c>
      <c r="G32" s="33"/>
      <c r="H32" s="33"/>
      <c r="I32" s="33" t="s">
        <v>442</v>
      </c>
      <c r="J32" s="178"/>
      <c r="K32" s="178"/>
      <c r="L32" s="178"/>
      <c r="M32" s="178"/>
      <c r="N32" s="178"/>
      <c r="O32" s="178"/>
      <c r="P32" s="178"/>
      <c r="Q32" s="178"/>
      <c r="R32" s="178"/>
    </row>
    <row r="33" spans="2:18" x14ac:dyDescent="0.2">
      <c r="B33" s="33"/>
      <c r="C33" s="39" t="s">
        <v>67</v>
      </c>
      <c r="D33" s="33">
        <f>D12*$E$29*10^-6</f>
        <v>0</v>
      </c>
      <c r="E33" s="33"/>
      <c r="F33" s="33">
        <f>F12*$E$29*10^-6</f>
        <v>0</v>
      </c>
      <c r="G33" s="33"/>
      <c r="H33" s="33"/>
      <c r="I33" s="33" t="s">
        <v>442</v>
      </c>
      <c r="J33" s="178"/>
      <c r="K33" s="178"/>
      <c r="L33" s="178"/>
      <c r="M33" s="178"/>
      <c r="N33" s="178"/>
      <c r="O33" s="178"/>
      <c r="P33" s="178"/>
      <c r="Q33" s="178"/>
      <c r="R33" s="178"/>
    </row>
    <row r="34" spans="2:18" x14ac:dyDescent="0.2">
      <c r="B34" s="33"/>
      <c r="C34" s="39" t="s">
        <v>68</v>
      </c>
      <c r="D34" s="33">
        <f>D13*$E$29*10^-6</f>
        <v>0</v>
      </c>
      <c r="E34" s="33"/>
      <c r="F34" s="33">
        <f>F13*$E$29*10^-6</f>
        <v>0</v>
      </c>
      <c r="G34" s="33"/>
      <c r="H34" s="33"/>
      <c r="I34" s="33" t="s">
        <v>442</v>
      </c>
      <c r="J34" s="178"/>
      <c r="K34" s="178"/>
      <c r="L34" s="178"/>
      <c r="M34" s="178"/>
      <c r="N34" s="178"/>
      <c r="O34" s="178"/>
      <c r="P34" s="178"/>
      <c r="Q34" s="178"/>
      <c r="R34" s="178"/>
    </row>
    <row r="35" spans="2:18" x14ac:dyDescent="0.2">
      <c r="B35" s="33"/>
      <c r="C35" s="39" t="s">
        <v>69</v>
      </c>
      <c r="D35" s="33">
        <f>D14*$E$29*10^-6</f>
        <v>0</v>
      </c>
      <c r="E35" s="33"/>
      <c r="F35" s="33">
        <f>F14*$E$29*10^-6</f>
        <v>0</v>
      </c>
      <c r="G35" s="33"/>
      <c r="H35" s="33"/>
      <c r="I35" s="33" t="s">
        <v>442</v>
      </c>
      <c r="J35" s="178"/>
      <c r="K35" s="178"/>
      <c r="L35" s="178"/>
      <c r="M35" s="178"/>
      <c r="N35" s="178"/>
      <c r="O35" s="178"/>
      <c r="P35" s="178"/>
      <c r="Q35" s="178"/>
      <c r="R35" s="178"/>
    </row>
    <row r="36" spans="2:18" x14ac:dyDescent="0.2">
      <c r="B36" s="33"/>
      <c r="C36" s="39"/>
      <c r="D36" s="33"/>
      <c r="E36" s="33"/>
      <c r="F36" s="33"/>
      <c r="G36" s="33"/>
      <c r="H36" s="33"/>
      <c r="I36" s="33"/>
      <c r="J36" s="178"/>
      <c r="K36" s="178"/>
      <c r="L36" s="178"/>
      <c r="M36" s="178"/>
      <c r="N36" s="178"/>
      <c r="O36" s="178"/>
      <c r="P36" s="178"/>
      <c r="Q36" s="178"/>
      <c r="R36" s="178"/>
    </row>
    <row r="37" spans="2:18" x14ac:dyDescent="0.2">
      <c r="B37" s="33"/>
      <c r="C37" s="39"/>
      <c r="D37" s="33" t="s">
        <v>425</v>
      </c>
      <c r="E37" s="33"/>
      <c r="F37" s="33" t="s">
        <v>81</v>
      </c>
      <c r="G37" s="33"/>
      <c r="H37" s="33"/>
      <c r="I37" s="33"/>
      <c r="J37" s="178"/>
      <c r="K37" s="178"/>
      <c r="L37" s="178"/>
      <c r="M37" s="178"/>
      <c r="N37" s="178"/>
      <c r="O37" s="178"/>
      <c r="P37" s="178"/>
      <c r="Q37" s="178"/>
      <c r="R37" s="178"/>
    </row>
    <row r="38" spans="2:18" x14ac:dyDescent="0.2">
      <c r="B38" s="33" t="s">
        <v>443</v>
      </c>
      <c r="C38" s="39" t="s">
        <v>65</v>
      </c>
      <c r="D38" s="33">
        <f>D17*$E$29*10^-6</f>
        <v>8.9999999999999993E-3</v>
      </c>
      <c r="E38" s="33"/>
      <c r="F38" s="33">
        <f>F17*$E$29*10^-6</f>
        <v>0</v>
      </c>
      <c r="G38" s="33"/>
      <c r="H38" s="33"/>
      <c r="I38" s="33" t="s">
        <v>442</v>
      </c>
      <c r="J38" s="178"/>
      <c r="K38" s="178"/>
      <c r="L38" s="178"/>
      <c r="M38" s="178"/>
      <c r="N38" s="178"/>
      <c r="O38" s="178"/>
      <c r="P38" s="178"/>
      <c r="Q38" s="178"/>
      <c r="R38" s="178"/>
    </row>
    <row r="39" spans="2:18" x14ac:dyDescent="0.2">
      <c r="B39" s="33"/>
      <c r="C39" s="39" t="s">
        <v>67</v>
      </c>
      <c r="D39" s="33">
        <f>D18*$E$29*10^-6</f>
        <v>8.9999999999999993E-3</v>
      </c>
      <c r="E39" s="33"/>
      <c r="F39" s="33">
        <f>F18*$E$29*10^-6</f>
        <v>0</v>
      </c>
      <c r="G39" s="33"/>
      <c r="H39" s="33"/>
      <c r="I39" s="33" t="s">
        <v>442</v>
      </c>
      <c r="J39" s="178"/>
      <c r="K39" s="178"/>
      <c r="L39" s="178"/>
      <c r="M39" s="178"/>
      <c r="N39" s="178"/>
      <c r="O39" s="178"/>
      <c r="P39" s="178"/>
      <c r="Q39" s="178"/>
      <c r="R39" s="178"/>
    </row>
    <row r="40" spans="2:18" x14ac:dyDescent="0.2">
      <c r="B40" s="33"/>
      <c r="C40" s="39" t="s">
        <v>68</v>
      </c>
      <c r="D40" s="33">
        <f>D19*$E$29*10^-6</f>
        <v>8.9999999999999993E-3</v>
      </c>
      <c r="E40" s="33"/>
      <c r="F40" s="33">
        <f>F19*$E$29*10^-6</f>
        <v>0</v>
      </c>
      <c r="G40" s="33"/>
      <c r="H40" s="33"/>
      <c r="I40" s="33" t="s">
        <v>442</v>
      </c>
      <c r="J40" s="178"/>
      <c r="K40" s="178"/>
      <c r="L40" s="178"/>
      <c r="M40" s="178"/>
      <c r="N40" s="178"/>
      <c r="O40" s="178"/>
      <c r="P40" s="178"/>
      <c r="Q40" s="178"/>
      <c r="R40" s="178"/>
    </row>
    <row r="41" spans="2:18" x14ac:dyDescent="0.2">
      <c r="B41" s="33"/>
      <c r="C41" s="39" t="s">
        <v>69</v>
      </c>
      <c r="D41" s="33">
        <f>D20*$E$29*10^-6</f>
        <v>8.9999999999999993E-3</v>
      </c>
      <c r="E41" s="33"/>
      <c r="F41" s="33">
        <f>F20*$E$29*10^-6</f>
        <v>0</v>
      </c>
      <c r="G41" s="33"/>
      <c r="H41" s="33"/>
      <c r="I41" s="33" t="s">
        <v>442</v>
      </c>
      <c r="J41" s="178"/>
      <c r="K41" s="178"/>
      <c r="L41" s="178"/>
      <c r="M41" s="178"/>
      <c r="N41" s="178" t="s">
        <v>431</v>
      </c>
      <c r="O41" s="178"/>
      <c r="P41" s="178"/>
      <c r="Q41" s="178"/>
      <c r="R41" s="178"/>
    </row>
    <row r="42" spans="2:18" x14ac:dyDescent="0.2">
      <c r="B42" s="106"/>
      <c r="C42" s="225"/>
      <c r="D42" s="106"/>
      <c r="E42" s="106"/>
      <c r="F42" s="106"/>
      <c r="G42" s="106"/>
      <c r="H42" s="106"/>
      <c r="I42" s="106"/>
      <c r="J42" s="180"/>
      <c r="K42" s="180"/>
      <c r="L42" s="180"/>
      <c r="M42" s="180"/>
      <c r="N42" s="180"/>
      <c r="O42" s="180"/>
      <c r="P42" s="180"/>
      <c r="Q42" s="180"/>
      <c r="R42" s="180"/>
    </row>
    <row r="43" spans="2:18" x14ac:dyDescent="0.2">
      <c r="B43" s="33"/>
      <c r="C43" s="39"/>
      <c r="D43" s="33"/>
      <c r="E43" s="33"/>
      <c r="F43" s="33"/>
      <c r="G43" s="33"/>
      <c r="H43" s="33"/>
      <c r="I43" s="33"/>
      <c r="J43" s="178"/>
      <c r="K43" s="178"/>
      <c r="L43" s="178"/>
      <c r="M43" s="178"/>
      <c r="N43" s="178"/>
      <c r="O43" s="178"/>
      <c r="P43" s="178"/>
      <c r="Q43" s="178"/>
      <c r="R43" s="178"/>
    </row>
    <row r="44" spans="2:18" x14ac:dyDescent="0.2">
      <c r="B44" s="36" t="s">
        <v>432</v>
      </c>
      <c r="C44" s="33"/>
      <c r="D44" s="33"/>
      <c r="E44" s="33"/>
      <c r="F44" s="33"/>
      <c r="G44" s="33"/>
      <c r="H44" s="33"/>
      <c r="I44" s="33"/>
      <c r="J44" s="178"/>
      <c r="K44" s="178"/>
      <c r="L44" s="178"/>
      <c r="M44" s="178"/>
      <c r="N44" s="178"/>
      <c r="O44" s="178"/>
      <c r="P44" s="178"/>
      <c r="Q44" s="178"/>
      <c r="R44" s="178"/>
    </row>
    <row r="45" spans="2:18" x14ac:dyDescent="0.2">
      <c r="B45" s="36" t="s">
        <v>433</v>
      </c>
      <c r="C45" s="36" t="s">
        <v>444</v>
      </c>
      <c r="D45" s="33"/>
      <c r="E45" s="33"/>
      <c r="F45" s="33"/>
      <c r="G45" s="33"/>
      <c r="H45" s="33"/>
      <c r="I45" s="33"/>
      <c r="J45" s="178" t="s">
        <v>445</v>
      </c>
      <c r="K45" s="178" t="s">
        <v>446</v>
      </c>
      <c r="L45" s="178" t="s">
        <v>185</v>
      </c>
      <c r="M45" s="178"/>
      <c r="N45" s="178"/>
      <c r="O45" s="178" t="s">
        <v>446</v>
      </c>
      <c r="P45" s="178" t="s">
        <v>185</v>
      </c>
      <c r="Q45" s="178" t="s">
        <v>446</v>
      </c>
      <c r="R45" s="178" t="s">
        <v>185</v>
      </c>
    </row>
    <row r="46" spans="2:18" x14ac:dyDescent="0.2">
      <c r="B46" s="33"/>
      <c r="C46" s="33" t="s">
        <v>447</v>
      </c>
      <c r="D46" s="33"/>
      <c r="E46" s="33"/>
      <c r="F46" s="33"/>
      <c r="G46" s="33"/>
      <c r="H46" s="33"/>
      <c r="I46" s="33" t="s">
        <v>448</v>
      </c>
      <c r="J46" s="178"/>
      <c r="K46" s="178"/>
      <c r="L46" s="178"/>
      <c r="M46" s="178"/>
      <c r="N46" s="178"/>
      <c r="O46" s="178"/>
      <c r="P46" s="178"/>
      <c r="Q46" s="178"/>
      <c r="R46" s="178"/>
    </row>
    <row r="47" spans="2:18" ht="14.25" customHeight="1" x14ac:dyDescent="0.2">
      <c r="B47" s="33"/>
      <c r="C47" s="39"/>
      <c r="D47" s="33"/>
      <c r="E47" s="33"/>
      <c r="F47" s="33"/>
      <c r="G47" s="33"/>
      <c r="H47" s="33"/>
      <c r="I47" s="33"/>
      <c r="J47" s="178"/>
      <c r="K47" s="178"/>
      <c r="L47" s="178"/>
      <c r="M47" s="178"/>
      <c r="N47" s="178"/>
      <c r="O47" s="178"/>
      <c r="P47" s="178"/>
      <c r="Q47" s="178"/>
      <c r="R47" s="178"/>
    </row>
    <row r="48" spans="2:18" x14ac:dyDescent="0.2">
      <c r="B48" s="863"/>
      <c r="C48" s="863"/>
      <c r="D48" s="863"/>
      <c r="E48" s="864"/>
      <c r="F48" s="865"/>
      <c r="G48" s="865"/>
      <c r="H48" s="865"/>
      <c r="I48" s="865"/>
      <c r="J48" s="178" t="s">
        <v>449</v>
      </c>
      <c r="K48" s="178" t="s">
        <v>450</v>
      </c>
      <c r="L48" s="178" t="s">
        <v>198</v>
      </c>
      <c r="M48" s="178"/>
      <c r="N48" s="178"/>
      <c r="O48" s="178" t="s">
        <v>450</v>
      </c>
      <c r="P48" s="178" t="s">
        <v>185</v>
      </c>
      <c r="Q48" s="178" t="s">
        <v>374</v>
      </c>
      <c r="R48" s="178" t="s">
        <v>198</v>
      </c>
    </row>
    <row r="49" spans="2:18" x14ac:dyDescent="0.2">
      <c r="B49" s="866" t="s">
        <v>55</v>
      </c>
      <c r="C49" s="867" t="str">
        <f>'Nitrous oxide MMS'!C77</f>
        <v>Non Irrigated Crop</v>
      </c>
      <c r="D49" s="863"/>
      <c r="E49" s="864"/>
      <c r="F49" s="865"/>
      <c r="G49" s="865"/>
      <c r="H49" s="865"/>
      <c r="I49" s="865"/>
      <c r="J49" s="178"/>
      <c r="K49" s="178"/>
      <c r="L49" s="178"/>
      <c r="M49" s="178"/>
      <c r="N49" s="178"/>
      <c r="O49" s="178"/>
      <c r="P49" s="178"/>
      <c r="Q49" s="178"/>
      <c r="R49" s="178"/>
    </row>
    <row r="50" spans="2:18" x14ac:dyDescent="0.2">
      <c r="B50" s="868" t="s">
        <v>375</v>
      </c>
      <c r="C50" s="869">
        <f>'Nitrous oxide MMS'!C78</f>
        <v>1</v>
      </c>
      <c r="D50" s="863"/>
      <c r="E50" s="864"/>
      <c r="F50" s="865"/>
      <c r="G50" s="865"/>
      <c r="H50" s="865"/>
      <c r="I50" s="865"/>
      <c r="J50" s="178"/>
      <c r="K50" s="178"/>
      <c r="L50" s="178"/>
      <c r="M50" s="178"/>
      <c r="N50" s="178"/>
      <c r="O50" s="178"/>
      <c r="P50" s="178"/>
      <c r="Q50" s="178"/>
      <c r="R50" s="178"/>
    </row>
    <row r="51" spans="2:18" x14ac:dyDescent="0.2">
      <c r="B51" s="870" t="s">
        <v>366</v>
      </c>
      <c r="C51" s="871">
        <f>'Nitrous oxide MMS'!C79</f>
        <v>5.8999999999999999E-3</v>
      </c>
      <c r="D51" s="863"/>
      <c r="E51" s="864"/>
      <c r="F51" s="865"/>
      <c r="G51" s="865"/>
      <c r="H51" s="865"/>
      <c r="I51" s="865"/>
      <c r="J51" s="178"/>
      <c r="K51" s="178"/>
      <c r="L51" s="178"/>
      <c r="M51" s="178"/>
      <c r="N51" s="178"/>
      <c r="O51" s="178"/>
      <c r="P51" s="178"/>
      <c r="Q51" s="178"/>
      <c r="R51" s="178"/>
    </row>
    <row r="52" spans="2:18" x14ac:dyDescent="0.2">
      <c r="B52" s="870" t="s">
        <v>369</v>
      </c>
      <c r="C52" s="871">
        <f>'Nitrous oxide MMS'!C80</f>
        <v>1.8E-3</v>
      </c>
      <c r="D52" s="863"/>
      <c r="E52" s="864"/>
      <c r="F52" s="865"/>
      <c r="G52" s="865"/>
      <c r="H52" s="865"/>
      <c r="I52" s="865"/>
      <c r="J52" s="178"/>
      <c r="K52" s="178"/>
      <c r="L52" s="178"/>
      <c r="M52" s="178"/>
      <c r="N52" s="178"/>
      <c r="O52" s="178"/>
      <c r="P52" s="178"/>
      <c r="Q52" s="178"/>
      <c r="R52" s="178"/>
    </row>
    <row r="53" spans="2:18" x14ac:dyDescent="0.2">
      <c r="B53" s="870" t="s">
        <v>371</v>
      </c>
      <c r="C53" s="871">
        <f>'Nitrous oxide MMS'!C81</f>
        <v>7.0000000000000001E-3</v>
      </c>
      <c r="D53" s="863"/>
      <c r="E53" s="864"/>
      <c r="F53" s="865"/>
      <c r="G53" s="865"/>
      <c r="H53" s="865"/>
      <c r="I53" s="865"/>
      <c r="J53" s="178"/>
      <c r="K53" s="178"/>
      <c r="L53" s="178"/>
      <c r="M53" s="178"/>
      <c r="N53" s="178"/>
      <c r="O53" s="178"/>
      <c r="P53" s="178"/>
      <c r="Q53" s="178"/>
      <c r="R53" s="178"/>
    </row>
    <row r="54" spans="2:18" x14ac:dyDescent="0.2">
      <c r="B54" s="870" t="s">
        <v>372</v>
      </c>
      <c r="C54" s="871">
        <f>'Nitrous oxide MMS'!C82</f>
        <v>8.0000000000000002E-3</v>
      </c>
      <c r="D54" s="863"/>
      <c r="E54" s="864"/>
      <c r="F54" s="865"/>
      <c r="G54" s="865"/>
      <c r="H54" s="865"/>
      <c r="I54" s="865"/>
      <c r="J54" s="178"/>
      <c r="K54" s="178"/>
      <c r="L54" s="178"/>
      <c r="M54" s="178"/>
      <c r="N54" s="178"/>
      <c r="O54" s="178"/>
      <c r="P54" s="178"/>
      <c r="Q54" s="178"/>
      <c r="R54" s="178"/>
    </row>
    <row r="55" spans="2:18" x14ac:dyDescent="0.2">
      <c r="B55" s="872" t="s">
        <v>376</v>
      </c>
      <c r="C55" s="873">
        <f>INDEX(C51:C54,MATCH(C49,B51:B54,0))</f>
        <v>8.0000000000000002E-3</v>
      </c>
      <c r="D55" s="863"/>
      <c r="E55" s="864"/>
      <c r="F55" s="865"/>
      <c r="G55" s="865"/>
      <c r="H55" s="865"/>
      <c r="I55" s="865"/>
      <c r="J55" s="178"/>
      <c r="K55" s="178"/>
      <c r="L55" s="178"/>
      <c r="M55" s="178"/>
      <c r="N55" s="178"/>
      <c r="O55" s="178"/>
      <c r="P55" s="178"/>
      <c r="Q55" s="178"/>
      <c r="R55" s="178"/>
    </row>
    <row r="56" spans="2:18" x14ac:dyDescent="0.2">
      <c r="B56" s="861"/>
      <c r="C56" s="862"/>
      <c r="D56" s="863"/>
      <c r="E56" s="864"/>
      <c r="F56" s="865"/>
      <c r="G56" s="865"/>
      <c r="H56" s="865"/>
      <c r="I56" s="865"/>
      <c r="J56" s="178"/>
      <c r="K56" s="178"/>
      <c r="L56" s="178"/>
      <c r="M56" s="178"/>
      <c r="N56" s="178"/>
      <c r="O56" s="178"/>
      <c r="P56" s="178"/>
      <c r="Q56" s="178"/>
      <c r="R56" s="178"/>
    </row>
    <row r="57" spans="2:18" x14ac:dyDescent="0.2">
      <c r="B57" s="863" t="s">
        <v>382</v>
      </c>
      <c r="C57" s="949">
        <f>GWP!C15</f>
        <v>1.5714285714285714</v>
      </c>
      <c r="D57" s="863"/>
      <c r="E57" s="864"/>
      <c r="F57" s="865"/>
      <c r="G57" s="865"/>
      <c r="H57" s="865"/>
      <c r="I57" s="865"/>
      <c r="J57" s="178"/>
      <c r="K57" s="178"/>
      <c r="L57" s="178"/>
      <c r="M57" s="178"/>
      <c r="N57" s="178"/>
      <c r="O57" s="178"/>
      <c r="P57" s="178"/>
      <c r="Q57" s="178"/>
      <c r="R57" s="178"/>
    </row>
    <row r="58" spans="2:18" x14ac:dyDescent="0.2">
      <c r="B58" s="861"/>
      <c r="C58" s="862"/>
      <c r="D58" s="863"/>
      <c r="E58" s="864"/>
      <c r="F58" s="865"/>
      <c r="G58" s="865"/>
      <c r="H58" s="865"/>
      <c r="I58" s="865"/>
      <c r="J58" s="178"/>
      <c r="K58" s="178"/>
      <c r="L58" s="178"/>
      <c r="M58" s="178"/>
      <c r="N58" s="178"/>
      <c r="O58" s="178"/>
      <c r="P58" s="178"/>
      <c r="Q58" s="178"/>
      <c r="R58" s="178"/>
    </row>
    <row r="59" spans="2:18" x14ac:dyDescent="0.2">
      <c r="B59" s="36" t="s">
        <v>451</v>
      </c>
      <c r="C59" s="39"/>
      <c r="D59" s="33"/>
      <c r="E59" s="33"/>
      <c r="F59" s="33"/>
      <c r="G59" s="33"/>
      <c r="H59" s="33"/>
      <c r="I59" s="33"/>
      <c r="J59" s="178"/>
      <c r="K59" s="178"/>
      <c r="L59" s="178"/>
      <c r="M59" s="178"/>
      <c r="N59" s="178"/>
      <c r="O59" s="178"/>
      <c r="P59" s="178"/>
      <c r="Q59" s="178"/>
      <c r="R59" s="178"/>
    </row>
    <row r="60" spans="2:18" x14ac:dyDescent="0.2">
      <c r="B60" s="33"/>
      <c r="C60" s="39"/>
      <c r="D60" s="33"/>
      <c r="E60" s="33"/>
      <c r="F60" s="33"/>
      <c r="G60" s="33"/>
      <c r="H60" s="33"/>
      <c r="I60" s="33"/>
      <c r="J60" s="178"/>
      <c r="K60" s="178"/>
      <c r="L60" s="178"/>
      <c r="M60" s="178"/>
      <c r="N60" s="178"/>
      <c r="O60" s="178"/>
      <c r="P60" s="178"/>
      <c r="Q60" s="178"/>
      <c r="R60" s="178"/>
    </row>
    <row r="61" spans="2:18" x14ac:dyDescent="0.2">
      <c r="B61" s="36" t="s">
        <v>452</v>
      </c>
      <c r="C61" s="39"/>
      <c r="D61" s="33" t="s">
        <v>425</v>
      </c>
      <c r="E61" s="33"/>
      <c r="F61" s="33" t="s">
        <v>81</v>
      </c>
      <c r="G61" s="33"/>
      <c r="H61" s="33"/>
      <c r="I61" s="33"/>
      <c r="J61" s="178"/>
      <c r="K61" s="178"/>
      <c r="L61" s="178"/>
      <c r="M61" s="178"/>
      <c r="N61" s="178"/>
      <c r="O61" s="178"/>
      <c r="P61" s="178"/>
      <c r="Q61" s="178"/>
      <c r="R61" s="178"/>
    </row>
    <row r="62" spans="2:18" x14ac:dyDescent="0.2">
      <c r="B62" s="33"/>
      <c r="C62" s="39" t="s">
        <v>65</v>
      </c>
      <c r="D62" s="874">
        <f>D32*$C$57*$C$54</f>
        <v>0</v>
      </c>
      <c r="E62" s="33"/>
      <c r="F62" s="874">
        <f>F32*$C$57*$C$53</f>
        <v>0</v>
      </c>
      <c r="G62" s="33"/>
      <c r="H62" s="33"/>
      <c r="I62" s="33" t="s">
        <v>383</v>
      </c>
      <c r="J62" s="178"/>
      <c r="K62" s="178"/>
      <c r="L62" s="178"/>
      <c r="M62" s="178"/>
      <c r="N62" s="178"/>
      <c r="O62" s="178"/>
      <c r="P62" s="178"/>
      <c r="Q62" s="178"/>
      <c r="R62" s="178"/>
    </row>
    <row r="63" spans="2:18" x14ac:dyDescent="0.2">
      <c r="B63" s="33"/>
      <c r="C63" s="39" t="s">
        <v>67</v>
      </c>
      <c r="D63" s="874">
        <f t="shared" ref="D63:D65" si="0">D33*$C$57*$C$54</f>
        <v>0</v>
      </c>
      <c r="E63" s="33"/>
      <c r="F63" s="874">
        <f>F33*$C$57*$C$53</f>
        <v>0</v>
      </c>
      <c r="G63" s="33"/>
      <c r="H63" s="33"/>
      <c r="I63" s="33" t="s">
        <v>383</v>
      </c>
      <c r="J63" s="178"/>
      <c r="K63" s="178"/>
      <c r="L63" s="178"/>
      <c r="M63" s="178"/>
      <c r="N63" s="178"/>
      <c r="O63" s="178"/>
      <c r="P63" s="178"/>
      <c r="Q63" s="178"/>
      <c r="R63" s="178"/>
    </row>
    <row r="64" spans="2:18" x14ac:dyDescent="0.2">
      <c r="B64" s="33"/>
      <c r="C64" s="39" t="s">
        <v>68</v>
      </c>
      <c r="D64" s="874">
        <f t="shared" si="0"/>
        <v>0</v>
      </c>
      <c r="E64" s="33"/>
      <c r="F64" s="874">
        <f>F34*$C$57*$C$53</f>
        <v>0</v>
      </c>
      <c r="G64" s="33"/>
      <c r="H64" s="33"/>
      <c r="I64" s="33" t="s">
        <v>383</v>
      </c>
      <c r="J64" s="178"/>
      <c r="K64" s="178"/>
      <c r="L64" s="178"/>
      <c r="M64" s="178"/>
      <c r="N64" s="178"/>
      <c r="O64" s="178"/>
      <c r="P64" s="178"/>
      <c r="Q64" s="178"/>
      <c r="R64" s="178"/>
    </row>
    <row r="65" spans="2:18" x14ac:dyDescent="0.2">
      <c r="B65" s="33"/>
      <c r="C65" s="39" t="s">
        <v>69</v>
      </c>
      <c r="D65" s="874">
        <f t="shared" si="0"/>
        <v>0</v>
      </c>
      <c r="E65" s="33"/>
      <c r="F65" s="874">
        <f>F35*$C$57*$C$53</f>
        <v>0</v>
      </c>
      <c r="G65" s="33"/>
      <c r="H65" s="33"/>
      <c r="I65" s="33" t="s">
        <v>383</v>
      </c>
      <c r="J65" s="178"/>
      <c r="K65" s="178"/>
      <c r="L65" s="178"/>
      <c r="M65" s="178"/>
      <c r="N65" s="178"/>
      <c r="O65" s="178"/>
      <c r="P65" s="178"/>
      <c r="Q65" s="178"/>
      <c r="R65" s="178"/>
    </row>
    <row r="66" spans="2:18" x14ac:dyDescent="0.2">
      <c r="B66" s="33"/>
      <c r="C66" s="39"/>
      <c r="D66" s="33"/>
      <c r="E66" s="33"/>
      <c r="F66" s="33"/>
      <c r="G66" s="33"/>
      <c r="H66" s="33"/>
      <c r="I66" s="33"/>
      <c r="J66" s="178"/>
      <c r="K66" s="178"/>
      <c r="L66" s="178"/>
      <c r="M66" s="178"/>
      <c r="N66" s="178"/>
      <c r="O66" s="178"/>
      <c r="P66" s="178"/>
      <c r="Q66" s="178"/>
      <c r="R66" s="178"/>
    </row>
    <row r="67" spans="2:18" x14ac:dyDescent="0.2">
      <c r="B67" s="36" t="s">
        <v>453</v>
      </c>
      <c r="C67" s="39"/>
      <c r="D67" s="33" t="s">
        <v>425</v>
      </c>
      <c r="E67" s="33"/>
      <c r="F67" s="33" t="s">
        <v>81</v>
      </c>
      <c r="G67" s="33"/>
      <c r="H67" s="33"/>
      <c r="I67" s="33"/>
      <c r="J67" s="178"/>
      <c r="K67" s="178"/>
      <c r="L67" s="178"/>
      <c r="M67" s="178"/>
      <c r="N67" s="178"/>
      <c r="O67" s="178"/>
      <c r="P67" s="178"/>
      <c r="Q67" s="178"/>
      <c r="R67" s="178"/>
    </row>
    <row r="68" spans="2:18" x14ac:dyDescent="0.2">
      <c r="B68" s="33"/>
      <c r="C68" s="39" t="s">
        <v>65</v>
      </c>
      <c r="D68" s="875">
        <f>D38*$C$57*$C$52</f>
        <v>2.5457142857142853E-5</v>
      </c>
      <c r="E68" s="33"/>
      <c r="F68" s="874">
        <f>F38*$C$57*$C$51</f>
        <v>0</v>
      </c>
      <c r="G68" s="33"/>
      <c r="H68" s="33"/>
      <c r="I68" s="33" t="s">
        <v>383</v>
      </c>
      <c r="J68" s="178"/>
      <c r="K68" s="178"/>
      <c r="L68" s="178"/>
      <c r="M68" s="178"/>
      <c r="N68" s="178"/>
      <c r="O68" s="178"/>
      <c r="P68" s="178"/>
      <c r="Q68" s="178"/>
      <c r="R68" s="178"/>
    </row>
    <row r="69" spans="2:18" x14ac:dyDescent="0.2">
      <c r="B69" s="33"/>
      <c r="C69" s="39" t="s">
        <v>67</v>
      </c>
      <c r="D69" s="875">
        <f t="shared" ref="D69:D71" si="1">D39*$C$57*$C$52</f>
        <v>2.5457142857142853E-5</v>
      </c>
      <c r="E69" s="33"/>
      <c r="F69" s="874">
        <f>F39*$C$57*$C$51</f>
        <v>0</v>
      </c>
      <c r="G69" s="33"/>
      <c r="H69" s="33"/>
      <c r="I69" s="33" t="s">
        <v>383</v>
      </c>
      <c r="J69" s="178"/>
      <c r="K69" s="178"/>
      <c r="L69" s="178"/>
      <c r="M69" s="178"/>
      <c r="N69" s="178"/>
      <c r="O69" s="178"/>
      <c r="P69" s="178"/>
      <c r="Q69" s="178"/>
      <c r="R69" s="178"/>
    </row>
    <row r="70" spans="2:18" x14ac:dyDescent="0.2">
      <c r="B70" s="33"/>
      <c r="C70" s="39" t="s">
        <v>68</v>
      </c>
      <c r="D70" s="875">
        <f t="shared" si="1"/>
        <v>2.5457142857142853E-5</v>
      </c>
      <c r="E70" s="33"/>
      <c r="F70" s="874">
        <f>F40*$C$57*$C$51</f>
        <v>0</v>
      </c>
      <c r="G70" s="33"/>
      <c r="H70" s="33"/>
      <c r="I70" s="33" t="s">
        <v>383</v>
      </c>
      <c r="J70" s="178"/>
      <c r="K70" s="178"/>
      <c r="L70" s="178"/>
      <c r="M70" s="178"/>
      <c r="N70" s="178"/>
      <c r="O70" s="178"/>
      <c r="P70" s="178"/>
      <c r="Q70" s="178"/>
      <c r="R70" s="178"/>
    </row>
    <row r="71" spans="2:18" x14ac:dyDescent="0.2">
      <c r="B71" s="33"/>
      <c r="C71" s="39" t="s">
        <v>69</v>
      </c>
      <c r="D71" s="875">
        <f t="shared" si="1"/>
        <v>2.5457142857142853E-5</v>
      </c>
      <c r="E71" s="33"/>
      <c r="F71" s="874">
        <f>F41*$C$57*$C$51</f>
        <v>0</v>
      </c>
      <c r="G71" s="33"/>
      <c r="H71" s="33"/>
      <c r="I71" s="33" t="s">
        <v>383</v>
      </c>
      <c r="J71" s="178"/>
      <c r="K71" s="178"/>
      <c r="L71" s="178"/>
      <c r="M71" s="178"/>
      <c r="N71" s="178"/>
      <c r="O71" s="178"/>
      <c r="P71" s="178"/>
      <c r="Q71" s="178"/>
      <c r="R71" s="178"/>
    </row>
    <row r="72" spans="2:18" x14ac:dyDescent="0.2">
      <c r="B72" s="33"/>
      <c r="C72" s="39"/>
      <c r="D72" s="33"/>
      <c r="E72" s="33"/>
      <c r="F72" s="33"/>
      <c r="G72" s="33"/>
      <c r="H72" s="33"/>
      <c r="I72" s="33"/>
      <c r="J72" s="178"/>
      <c r="K72" s="178"/>
      <c r="L72" s="178"/>
      <c r="M72" s="178"/>
      <c r="N72" s="178"/>
      <c r="O72" s="178"/>
      <c r="P72" s="178"/>
      <c r="Q72" s="178"/>
      <c r="R72" s="178"/>
    </row>
    <row r="73" spans="2:18" x14ac:dyDescent="0.2">
      <c r="B73" s="36" t="s">
        <v>454</v>
      </c>
      <c r="C73" s="34">
        <f>SUM(D62:D65,F62:F65,D68:D71,F68:F71)</f>
        <v>1.0182857142857141E-4</v>
      </c>
      <c r="D73" s="33"/>
      <c r="E73" s="33"/>
      <c r="F73" s="33"/>
      <c r="G73" s="33"/>
      <c r="H73" s="33"/>
      <c r="I73" s="36" t="s">
        <v>388</v>
      </c>
      <c r="J73" s="178"/>
      <c r="K73" s="178"/>
      <c r="L73" s="178"/>
      <c r="M73" s="178"/>
      <c r="N73" s="178"/>
      <c r="O73" s="178"/>
      <c r="P73" s="178"/>
      <c r="Q73" s="178"/>
      <c r="R73" s="178"/>
    </row>
    <row r="74" spans="2:18" x14ac:dyDescent="0.2">
      <c r="B74" s="36" t="s">
        <v>454</v>
      </c>
      <c r="C74" s="34">
        <f>C73*GWP!C6</f>
        <v>2.6984571428571424E-2</v>
      </c>
      <c r="D74" s="33"/>
      <c r="E74" s="33"/>
      <c r="F74" s="33"/>
      <c r="G74" s="33"/>
      <c r="H74" s="33"/>
      <c r="I74" s="36" t="s">
        <v>274</v>
      </c>
      <c r="J74" s="178"/>
      <c r="K74" s="178"/>
      <c r="L74" s="178"/>
      <c r="M74" s="178"/>
      <c r="N74" s="178"/>
      <c r="O74" s="178"/>
      <c r="P74" s="178"/>
      <c r="Q74" s="178"/>
      <c r="R74" s="178"/>
    </row>
    <row r="75" spans="2:18" x14ac:dyDescent="0.2">
      <c r="B75" s="92" t="s">
        <v>454</v>
      </c>
      <c r="C75" s="197">
        <f>C74*10^3</f>
        <v>26.984571428571424</v>
      </c>
      <c r="D75" s="106"/>
      <c r="E75" s="106"/>
      <c r="F75" s="106"/>
      <c r="G75" s="106"/>
      <c r="H75" s="106"/>
      <c r="I75" s="92" t="s">
        <v>276</v>
      </c>
      <c r="J75" s="178"/>
      <c r="K75" s="178"/>
      <c r="L75" s="178"/>
      <c r="M75" s="178"/>
      <c r="N75" s="178"/>
      <c r="O75" s="178"/>
      <c r="P75" s="178"/>
      <c r="Q75" s="178"/>
      <c r="R75" s="178"/>
    </row>
    <row r="76" spans="2:18" x14ac:dyDescent="0.2">
      <c r="B76" s="33"/>
      <c r="C76" s="33"/>
      <c r="D76" s="33"/>
      <c r="E76" s="33"/>
      <c r="F76" s="33"/>
      <c r="G76" s="33"/>
      <c r="H76" s="33"/>
      <c r="I76" s="33"/>
      <c r="J76" s="181"/>
      <c r="K76" s="181"/>
      <c r="L76" s="181"/>
      <c r="M76" s="181"/>
      <c r="N76" s="181"/>
      <c r="O76" s="181"/>
      <c r="P76" s="181"/>
      <c r="Q76" s="181"/>
      <c r="R76" s="181"/>
    </row>
    <row r="77" spans="2:18" ht="18" x14ac:dyDescent="0.2">
      <c r="B77" s="201" t="s">
        <v>455</v>
      </c>
      <c r="C77" s="33"/>
      <c r="D77" s="33"/>
      <c r="E77" s="33"/>
      <c r="F77" s="33"/>
      <c r="G77" s="33"/>
      <c r="H77" s="33"/>
      <c r="I77" s="33"/>
      <c r="J77" s="178"/>
      <c r="K77" s="179"/>
      <c r="L77" s="179"/>
      <c r="M77" s="179"/>
      <c r="N77" s="179"/>
      <c r="O77" s="179"/>
      <c r="P77" s="179"/>
      <c r="Q77" s="179"/>
      <c r="R77" s="179"/>
    </row>
    <row r="78" spans="2:18" x14ac:dyDescent="0.2">
      <c r="B78" s="33"/>
      <c r="C78" s="33"/>
      <c r="D78" s="33"/>
      <c r="E78" s="33"/>
      <c r="F78" s="33"/>
      <c r="G78" s="33"/>
      <c r="H78" s="33"/>
      <c r="I78" s="33"/>
      <c r="J78" s="178"/>
      <c r="K78" s="179"/>
      <c r="L78" s="179"/>
      <c r="M78" s="179"/>
      <c r="N78" s="179"/>
      <c r="O78" s="179"/>
      <c r="P78" s="179"/>
      <c r="Q78" s="179"/>
      <c r="R78" s="179"/>
    </row>
    <row r="79" spans="2:18" x14ac:dyDescent="0.2">
      <c r="B79" s="198"/>
      <c r="C79" s="199" t="str">
        <f>'Data input'!C96</f>
        <v>Pasture</v>
      </c>
      <c r="D79" s="199" t="str">
        <f>'Data input'!D96</f>
        <v>Anaerobic Lagoon</v>
      </c>
      <c r="E79" s="199" t="str">
        <f>'Data input'!E96</f>
        <v>Sump and Dispersal</v>
      </c>
      <c r="F79" s="199" t="str">
        <f>'Data input'!F96</f>
        <v>Drain to Paddocks</v>
      </c>
      <c r="G79" s="199" t="str">
        <f>'Data input'!G96</f>
        <v>Soild Storage</v>
      </c>
      <c r="H79" s="199"/>
      <c r="I79" s="110"/>
      <c r="J79" s="178"/>
      <c r="K79" s="179"/>
      <c r="L79" s="179"/>
      <c r="M79" s="179"/>
      <c r="N79" s="179"/>
      <c r="O79" s="179"/>
      <c r="P79" s="179"/>
      <c r="Q79" s="179"/>
      <c r="R79" s="179"/>
    </row>
    <row r="80" spans="2:18" x14ac:dyDescent="0.2">
      <c r="B80" s="143" t="s">
        <v>130</v>
      </c>
      <c r="C80" s="97">
        <f>'Data input'!C97/100</f>
        <v>0.84290000000000009</v>
      </c>
      <c r="D80" s="97">
        <f>'Data input'!D97/100</f>
        <v>0.11599999999999999</v>
      </c>
      <c r="E80" s="97">
        <f>'Data input'!E97/100</f>
        <v>0</v>
      </c>
      <c r="F80" s="97">
        <f>'Data input'!F97/100</f>
        <v>0</v>
      </c>
      <c r="G80" s="97">
        <f>'Data input'!G97/100</f>
        <v>0</v>
      </c>
      <c r="H80" s="97"/>
      <c r="I80" s="112" t="s">
        <v>97</v>
      </c>
      <c r="J80" s="178"/>
      <c r="K80" s="178"/>
      <c r="L80" s="178"/>
      <c r="M80" s="178"/>
      <c r="N80" s="178"/>
      <c r="O80" s="178"/>
      <c r="P80" s="178"/>
      <c r="Q80" s="178"/>
      <c r="R80" s="178"/>
    </row>
    <row r="81" spans="2:18" x14ac:dyDescent="0.2">
      <c r="B81" s="144" t="s">
        <v>132</v>
      </c>
      <c r="C81" s="200">
        <f>'Data input'!C98/100</f>
        <v>1</v>
      </c>
      <c r="D81" s="200">
        <f>'Data input'!D98/100</f>
        <v>0</v>
      </c>
      <c r="E81" s="200">
        <f>'Data input'!E98/100</f>
        <v>0</v>
      </c>
      <c r="F81" s="200">
        <f>'Data input'!F98/100</f>
        <v>0</v>
      </c>
      <c r="G81" s="200">
        <f>'Data input'!G98/100</f>
        <v>0</v>
      </c>
      <c r="H81" s="200"/>
      <c r="I81" s="115" t="s">
        <v>97</v>
      </c>
      <c r="J81" s="178"/>
      <c r="K81" s="178"/>
      <c r="L81" s="178"/>
      <c r="M81" s="178"/>
      <c r="N81" s="178"/>
      <c r="O81" s="178"/>
      <c r="P81" s="178"/>
      <c r="Q81" s="178"/>
      <c r="R81" s="178"/>
    </row>
    <row r="82" spans="2:18" x14ac:dyDescent="0.2">
      <c r="B82" s="33"/>
      <c r="C82" s="33"/>
      <c r="D82" s="33"/>
      <c r="E82" s="33"/>
      <c r="F82" s="33"/>
      <c r="G82" s="33"/>
      <c r="H82" s="33"/>
      <c r="I82" s="33"/>
      <c r="J82" s="178"/>
      <c r="K82" s="178"/>
      <c r="L82" s="178"/>
      <c r="M82" s="178"/>
      <c r="N82" s="178"/>
      <c r="O82" s="178"/>
      <c r="P82" s="178"/>
      <c r="Q82" s="178"/>
      <c r="R82" s="178"/>
    </row>
    <row r="83" spans="2:18" x14ac:dyDescent="0.2">
      <c r="B83" s="33"/>
      <c r="C83" s="33"/>
      <c r="D83" s="33"/>
      <c r="E83" s="33"/>
      <c r="F83" s="33"/>
      <c r="G83" s="33"/>
      <c r="H83" s="33"/>
      <c r="I83" s="33"/>
      <c r="J83" s="178"/>
      <c r="K83" s="178"/>
      <c r="L83" s="178"/>
      <c r="M83" s="178"/>
      <c r="N83" s="178"/>
      <c r="O83" s="178"/>
      <c r="P83" s="178"/>
      <c r="Q83" s="178"/>
      <c r="R83" s="178"/>
    </row>
    <row r="84" spans="2:18" x14ac:dyDescent="0.2">
      <c r="B84" s="36" t="s">
        <v>351</v>
      </c>
      <c r="C84" s="182" t="s">
        <v>63</v>
      </c>
      <c r="D84" s="182" t="str">
        <f>'Data input'!D10</f>
        <v>Milking Cows</v>
      </c>
      <c r="E84" s="182" t="str">
        <f>'Data input'!E10</f>
        <v xml:space="preserve">Heifers &gt;1 </v>
      </c>
      <c r="F84" s="182" t="str">
        <f>'Data input'!F10</f>
        <v xml:space="preserve">Heifers &lt;1 </v>
      </c>
      <c r="G84" s="182" t="str">
        <f>'Data input'!G10</f>
        <v>Dairy Bulls&gt;1</v>
      </c>
      <c r="H84" s="182" t="str">
        <f>'Data input'!H10</f>
        <v>Dairy Bulls&lt;1</v>
      </c>
      <c r="I84" s="182" t="str">
        <f>'Data input'!I10</f>
        <v>Units</v>
      </c>
      <c r="J84" s="178"/>
      <c r="K84" s="178"/>
      <c r="L84" s="178"/>
      <c r="M84" s="178"/>
      <c r="N84" s="178"/>
      <c r="O84" s="178"/>
      <c r="P84" s="178"/>
      <c r="Q84" s="178"/>
      <c r="R84" s="178"/>
    </row>
    <row r="85" spans="2:18" x14ac:dyDescent="0.2">
      <c r="B85" s="33"/>
      <c r="C85" s="97" t="s">
        <v>65</v>
      </c>
      <c r="D85" s="183">
        <f>'Nitrous oxide MMS'!M63</f>
        <v>2.0334659052315733E-2</v>
      </c>
      <c r="E85" s="183">
        <f>'Nitrous oxide MMS'!N63</f>
        <v>7.9806558649375583E-4</v>
      </c>
      <c r="F85" s="183">
        <f>'Nitrous oxide MMS'!O63</f>
        <v>5.501216250918344E-4</v>
      </c>
      <c r="G85" s="183">
        <f>'Nitrous oxide MMS'!P63</f>
        <v>1.6033331987984679E-3</v>
      </c>
      <c r="H85" s="183">
        <f>'Nitrous oxide MMS'!Q63</f>
        <v>2.671231998971801E-4</v>
      </c>
      <c r="I85" s="97" t="s">
        <v>332</v>
      </c>
      <c r="J85" s="178"/>
      <c r="K85" s="178"/>
      <c r="L85" s="178"/>
      <c r="M85" s="178"/>
      <c r="N85" s="178"/>
      <c r="O85" s="178"/>
      <c r="P85" s="178"/>
      <c r="Q85" s="178"/>
      <c r="R85" s="178"/>
    </row>
    <row r="86" spans="2:18" x14ac:dyDescent="0.2">
      <c r="B86" s="33"/>
      <c r="C86" s="97" t="s">
        <v>67</v>
      </c>
      <c r="D86" s="183">
        <f>'Nitrous oxide MMS'!M64</f>
        <v>3.4249564461369046E-3</v>
      </c>
      <c r="E86" s="183">
        <f>'Nitrous oxide MMS'!N64</f>
        <v>1.7474550889375599E-4</v>
      </c>
      <c r="F86" s="183">
        <f>'Nitrous oxide MMS'!O64</f>
        <v>6.168364749183444E-5</v>
      </c>
      <c r="G86" s="183">
        <f>'Nitrous oxide MMS'!P64</f>
        <v>4.4192420819846791E-4</v>
      </c>
      <c r="H86" s="183">
        <f>'Nitrous oxide MMS'!Q64</f>
        <v>-4.2137267028198903E-6</v>
      </c>
      <c r="I86" s="97" t="s">
        <v>332</v>
      </c>
      <c r="J86" s="178"/>
      <c r="K86" s="178"/>
      <c r="L86" s="178"/>
      <c r="M86" s="178"/>
      <c r="N86" s="178"/>
      <c r="O86" s="178"/>
      <c r="P86" s="178"/>
      <c r="Q86" s="178"/>
      <c r="R86" s="178"/>
    </row>
    <row r="87" spans="2:18" x14ac:dyDescent="0.2">
      <c r="B87" s="33"/>
      <c r="C87" s="97" t="s">
        <v>68</v>
      </c>
      <c r="D87" s="183">
        <f>'Nitrous oxide MMS'!M65</f>
        <v>6.0550356176184966E-3</v>
      </c>
      <c r="E87" s="183">
        <f>'Nitrous oxide MMS'!N65</f>
        <v>2.7863218849375599E-4</v>
      </c>
      <c r="F87" s="183">
        <f>'Nitrous oxide MMS'!O65</f>
        <v>1.4308997709183447E-4</v>
      </c>
      <c r="G87" s="183">
        <f>'Nitrous oxide MMS'!P65</f>
        <v>6.3549237329846796E-4</v>
      </c>
      <c r="H87" s="183">
        <f>'Nitrous oxide MMS'!Q65</f>
        <v>4.1009094397180122E-5</v>
      </c>
      <c r="I87" s="97" t="s">
        <v>332</v>
      </c>
      <c r="J87" s="178"/>
      <c r="K87" s="178"/>
      <c r="L87" s="178"/>
      <c r="M87" s="178"/>
      <c r="N87" s="178"/>
      <c r="O87" s="178"/>
      <c r="P87" s="178"/>
      <c r="Q87" s="178"/>
      <c r="R87" s="178"/>
    </row>
    <row r="88" spans="2:18" x14ac:dyDescent="0.2">
      <c r="B88" s="33"/>
      <c r="C88" s="97" t="s">
        <v>69</v>
      </c>
      <c r="D88" s="183">
        <f>'Nitrous oxide MMS'!M66</f>
        <v>9.239089372752458E-3</v>
      </c>
      <c r="E88" s="183">
        <f>'Nitrous oxide MMS'!N66</f>
        <v>6.5955001369375594E-4</v>
      </c>
      <c r="F88" s="183">
        <f>'Nitrous oxide MMS'!O66</f>
        <v>4.4157985229183438E-4</v>
      </c>
      <c r="G88" s="183">
        <f>'Nitrous oxide MMS'!P66</f>
        <v>1.3452423119984678E-3</v>
      </c>
      <c r="H88" s="183">
        <f>'Nitrous oxide MMS'!Q66</f>
        <v>2.0682610509718008E-4</v>
      </c>
      <c r="I88" s="97" t="s">
        <v>332</v>
      </c>
      <c r="J88" s="178"/>
      <c r="K88" s="178"/>
      <c r="L88" s="178"/>
      <c r="M88" s="178"/>
      <c r="N88" s="178"/>
      <c r="O88" s="178"/>
      <c r="P88" s="178"/>
      <c r="Q88" s="178"/>
      <c r="R88" s="178"/>
    </row>
    <row r="89" spans="2:18" x14ac:dyDescent="0.2">
      <c r="B89" s="33"/>
      <c r="C89" s="97"/>
      <c r="D89" s="183"/>
      <c r="E89" s="183"/>
      <c r="F89" s="183"/>
      <c r="G89" s="183"/>
      <c r="H89" s="183"/>
      <c r="I89" s="97"/>
      <c r="J89" s="178"/>
      <c r="K89" s="178"/>
      <c r="L89" s="178"/>
      <c r="M89" s="178"/>
      <c r="N89" s="178"/>
      <c r="O89" s="178"/>
      <c r="P89" s="178"/>
      <c r="Q89" s="178"/>
      <c r="R89" s="178"/>
    </row>
    <row r="90" spans="2:18" x14ac:dyDescent="0.2">
      <c r="B90" s="36" t="s">
        <v>456</v>
      </c>
      <c r="C90" s="97" t="s">
        <v>65</v>
      </c>
      <c r="D90" s="183">
        <f>'Nitrous oxide MMS'!M193</f>
        <v>0</v>
      </c>
      <c r="E90" s="183">
        <f>'Nitrous oxide MMS'!N193</f>
        <v>0</v>
      </c>
      <c r="F90" s="183">
        <f>'Nitrous oxide MMS'!O193</f>
        <v>0</v>
      </c>
      <c r="G90" s="183">
        <f>'Nitrous oxide MMS'!P193</f>
        <v>0</v>
      </c>
      <c r="H90" s="183">
        <f>'Nitrous oxide MMS'!Q193</f>
        <v>0</v>
      </c>
      <c r="I90" s="97" t="s">
        <v>332</v>
      </c>
      <c r="J90" s="178"/>
      <c r="K90" s="178"/>
      <c r="L90" s="178"/>
      <c r="M90" s="178"/>
      <c r="N90" s="178"/>
      <c r="O90" s="178"/>
      <c r="P90" s="178"/>
      <c r="Q90" s="178"/>
      <c r="R90" s="178"/>
    </row>
    <row r="91" spans="2:18" x14ac:dyDescent="0.2">
      <c r="B91" s="33"/>
      <c r="C91" s="97" t="s">
        <v>67</v>
      </c>
      <c r="D91" s="183">
        <f>'Nitrous oxide MMS'!M194</f>
        <v>0</v>
      </c>
      <c r="E91" s="183">
        <f>'Nitrous oxide MMS'!N194</f>
        <v>0</v>
      </c>
      <c r="F91" s="183">
        <f>'Nitrous oxide MMS'!O194</f>
        <v>0</v>
      </c>
      <c r="G91" s="183">
        <f>'Nitrous oxide MMS'!P194</f>
        <v>0</v>
      </c>
      <c r="H91" s="183">
        <f>'Nitrous oxide MMS'!Q194</f>
        <v>0</v>
      </c>
      <c r="I91" s="97" t="s">
        <v>332</v>
      </c>
      <c r="J91" s="178"/>
      <c r="K91" s="178"/>
      <c r="L91" s="178"/>
      <c r="M91" s="178"/>
      <c r="N91" s="178"/>
      <c r="O91" s="178"/>
      <c r="P91" s="178"/>
      <c r="Q91" s="178"/>
      <c r="R91" s="178"/>
    </row>
    <row r="92" spans="2:18" x14ac:dyDescent="0.2">
      <c r="B92" s="33"/>
      <c r="C92" s="97" t="s">
        <v>68</v>
      </c>
      <c r="D92" s="183">
        <f>'Nitrous oxide MMS'!M195</f>
        <v>0</v>
      </c>
      <c r="E92" s="183">
        <f>'Nitrous oxide MMS'!N195</f>
        <v>0</v>
      </c>
      <c r="F92" s="183">
        <f>'Nitrous oxide MMS'!O195</f>
        <v>0</v>
      </c>
      <c r="G92" s="183">
        <f>'Nitrous oxide MMS'!P195</f>
        <v>0</v>
      </c>
      <c r="H92" s="183">
        <f>'Nitrous oxide MMS'!Q195</f>
        <v>0</v>
      </c>
      <c r="I92" s="97" t="s">
        <v>332</v>
      </c>
      <c r="J92" s="178"/>
      <c r="K92" s="178"/>
      <c r="L92" s="178"/>
      <c r="M92" s="178"/>
      <c r="N92" s="178"/>
      <c r="O92" s="178"/>
      <c r="P92" s="178"/>
      <c r="Q92" s="178"/>
      <c r="R92" s="178"/>
    </row>
    <row r="93" spans="2:18" x14ac:dyDescent="0.2">
      <c r="B93" s="33"/>
      <c r="C93" s="97" t="s">
        <v>69</v>
      </c>
      <c r="D93" s="183">
        <f>'Nitrous oxide MMS'!M196</f>
        <v>0</v>
      </c>
      <c r="E93" s="183">
        <f>'Nitrous oxide MMS'!N196</f>
        <v>0</v>
      </c>
      <c r="F93" s="183">
        <f>'Nitrous oxide MMS'!O196</f>
        <v>0</v>
      </c>
      <c r="G93" s="183">
        <f>'Nitrous oxide MMS'!P196</f>
        <v>0</v>
      </c>
      <c r="H93" s="183">
        <f>'Nitrous oxide MMS'!Q196</f>
        <v>0</v>
      </c>
      <c r="I93" s="97" t="s">
        <v>332</v>
      </c>
      <c r="J93" s="178"/>
      <c r="K93" s="178"/>
      <c r="L93" s="178"/>
      <c r="M93" s="178"/>
      <c r="N93" s="178"/>
      <c r="O93" s="178"/>
      <c r="P93" s="178"/>
      <c r="Q93" s="178"/>
      <c r="R93" s="178"/>
    </row>
    <row r="94" spans="2:18" x14ac:dyDescent="0.2">
      <c r="B94" s="33"/>
      <c r="C94" s="33"/>
      <c r="D94" s="33"/>
      <c r="E94" s="33"/>
      <c r="F94" s="33"/>
      <c r="G94" s="33"/>
      <c r="H94" s="33"/>
      <c r="I94" s="33"/>
      <c r="J94" s="178"/>
      <c r="K94" s="178"/>
      <c r="L94" s="178"/>
      <c r="M94" s="178"/>
      <c r="N94" s="178"/>
      <c r="O94" s="178"/>
      <c r="P94" s="178"/>
      <c r="Q94" s="178"/>
      <c r="R94" s="178"/>
    </row>
    <row r="95" spans="2:18" x14ac:dyDescent="0.2">
      <c r="B95" s="33"/>
      <c r="C95" s="36" t="s">
        <v>457</v>
      </c>
      <c r="D95" s="33"/>
      <c r="E95" s="33"/>
      <c r="F95" s="33"/>
      <c r="G95" s="33"/>
      <c r="H95" s="33"/>
      <c r="I95" s="33"/>
      <c r="J95" s="178" t="s">
        <v>458</v>
      </c>
      <c r="K95" s="178" t="s">
        <v>459</v>
      </c>
      <c r="L95" s="178" t="s">
        <v>198</v>
      </c>
      <c r="M95" s="178"/>
      <c r="N95" s="178"/>
      <c r="O95" s="178" t="s">
        <v>459</v>
      </c>
      <c r="P95" s="178" t="s">
        <v>185</v>
      </c>
      <c r="Q95" s="178" t="s">
        <v>460</v>
      </c>
      <c r="R95" s="178" t="s">
        <v>185</v>
      </c>
    </row>
    <row r="96" spans="2:18" x14ac:dyDescent="0.2">
      <c r="B96" s="33"/>
      <c r="C96" s="33" t="s">
        <v>461</v>
      </c>
      <c r="D96" s="33"/>
      <c r="E96" s="33"/>
      <c r="F96" s="33"/>
      <c r="G96" s="33"/>
      <c r="H96" s="33"/>
      <c r="I96" s="33"/>
      <c r="J96" s="178"/>
      <c r="K96" s="178"/>
      <c r="L96" s="178"/>
      <c r="M96" s="178"/>
      <c r="N96" s="178"/>
      <c r="O96" s="178"/>
      <c r="P96" s="178"/>
      <c r="Q96" s="178"/>
      <c r="R96" s="178"/>
    </row>
    <row r="97" spans="2:18" x14ac:dyDescent="0.2">
      <c r="B97" s="33"/>
      <c r="C97" s="33" t="s">
        <v>462</v>
      </c>
      <c r="D97" s="33"/>
      <c r="E97" s="33"/>
      <c r="F97" s="33"/>
      <c r="G97" s="33"/>
      <c r="H97" s="33"/>
      <c r="I97" s="33"/>
      <c r="J97" s="178"/>
      <c r="K97" s="178"/>
      <c r="L97" s="178"/>
      <c r="M97" s="178"/>
      <c r="N97" s="178"/>
      <c r="O97" s="178"/>
      <c r="P97" s="178"/>
      <c r="Q97" s="178"/>
      <c r="R97" s="178"/>
    </row>
    <row r="98" spans="2:18" x14ac:dyDescent="0.2">
      <c r="B98" s="33"/>
      <c r="C98" s="33" t="s">
        <v>463</v>
      </c>
      <c r="D98" s="33"/>
      <c r="E98" s="33"/>
      <c r="F98" s="33"/>
      <c r="G98" s="33"/>
      <c r="H98" s="33"/>
      <c r="I98" s="33"/>
      <c r="J98" s="178"/>
      <c r="K98" s="178"/>
      <c r="L98" s="178"/>
      <c r="M98" s="178"/>
      <c r="N98" s="178"/>
      <c r="O98" s="178"/>
      <c r="P98" s="178"/>
      <c r="Q98" s="178"/>
      <c r="R98" s="178"/>
    </row>
    <row r="99" spans="2:18" x14ac:dyDescent="0.2">
      <c r="B99" s="33"/>
      <c r="C99" s="33" t="s">
        <v>464</v>
      </c>
      <c r="D99" s="33"/>
      <c r="E99" s="33"/>
      <c r="F99" s="33"/>
      <c r="G99" s="33"/>
      <c r="H99" s="33"/>
      <c r="I99" s="33"/>
      <c r="J99" s="178"/>
      <c r="K99" s="178"/>
      <c r="L99" s="178"/>
      <c r="M99" s="178"/>
      <c r="N99" s="178"/>
      <c r="O99" s="178"/>
      <c r="P99" s="178"/>
      <c r="Q99" s="178"/>
      <c r="R99" s="178"/>
    </row>
    <row r="100" spans="2:18" x14ac:dyDescent="0.2">
      <c r="B100" s="33"/>
      <c r="C100" s="33"/>
      <c r="D100" s="33"/>
      <c r="E100" s="33"/>
      <c r="F100" s="33"/>
      <c r="G100" s="33"/>
      <c r="H100" s="33"/>
      <c r="I100" s="33"/>
      <c r="J100" s="178"/>
      <c r="K100" s="178"/>
      <c r="L100" s="178"/>
      <c r="M100" s="178"/>
      <c r="N100" s="178"/>
      <c r="O100" s="178"/>
      <c r="P100" s="178"/>
      <c r="Q100" s="178"/>
      <c r="R100" s="178"/>
    </row>
    <row r="101" spans="2:18" x14ac:dyDescent="0.2">
      <c r="B101" s="33"/>
      <c r="C101" s="36" t="s">
        <v>465</v>
      </c>
      <c r="D101" s="33"/>
      <c r="E101" s="33"/>
      <c r="F101" s="33"/>
      <c r="G101" s="33"/>
      <c r="H101" s="33"/>
      <c r="I101" s="33"/>
      <c r="J101" s="178"/>
      <c r="K101" s="178" t="s">
        <v>384</v>
      </c>
      <c r="L101" s="178"/>
      <c r="M101" s="178"/>
      <c r="N101" s="178" t="s">
        <v>466</v>
      </c>
      <c r="O101" s="178" t="s">
        <v>384</v>
      </c>
      <c r="P101" s="178" t="s">
        <v>185</v>
      </c>
      <c r="Q101" s="178" t="s">
        <v>385</v>
      </c>
      <c r="R101" s="178" t="s">
        <v>198</v>
      </c>
    </row>
    <row r="102" spans="2:18" x14ac:dyDescent="0.2">
      <c r="B102" s="33"/>
      <c r="C102" s="198" t="s">
        <v>467</v>
      </c>
      <c r="D102" s="187" t="s">
        <v>468</v>
      </c>
      <c r="E102" s="110" t="s">
        <v>469</v>
      </c>
      <c r="F102" s="33"/>
      <c r="G102" s="33"/>
      <c r="H102" s="33"/>
      <c r="I102" s="33"/>
      <c r="J102" s="178"/>
      <c r="K102" s="178"/>
      <c r="L102" s="178"/>
      <c r="M102" s="178"/>
      <c r="N102" s="178"/>
      <c r="O102" s="178"/>
      <c r="P102" s="178"/>
      <c r="Q102" s="178"/>
      <c r="R102" s="178"/>
    </row>
    <row r="103" spans="2:18" ht="17" x14ac:dyDescent="0.2">
      <c r="B103" s="236"/>
      <c r="C103" s="239"/>
      <c r="D103" s="240" t="s">
        <v>470</v>
      </c>
      <c r="E103" s="241" t="s">
        <v>470</v>
      </c>
      <c r="F103" s="236"/>
      <c r="G103" s="236"/>
      <c r="H103" s="236"/>
      <c r="I103" s="236"/>
      <c r="J103" s="237"/>
      <c r="K103" s="237"/>
      <c r="L103" s="237"/>
      <c r="M103" s="237"/>
      <c r="N103" s="237"/>
      <c r="O103" s="237"/>
      <c r="P103" s="237"/>
      <c r="Q103" s="237"/>
      <c r="R103" s="237"/>
    </row>
    <row r="104" spans="2:18" x14ac:dyDescent="0.2">
      <c r="B104" s="33"/>
      <c r="C104" s="143" t="s">
        <v>471</v>
      </c>
      <c r="D104" s="33">
        <v>0</v>
      </c>
      <c r="E104" s="112">
        <v>0</v>
      </c>
      <c r="F104" s="33"/>
      <c r="G104" s="33"/>
      <c r="H104" s="33"/>
      <c r="I104" s="33"/>
      <c r="J104" s="178"/>
      <c r="K104" s="178"/>
      <c r="L104" s="178"/>
      <c r="M104" s="178"/>
      <c r="N104" s="178"/>
      <c r="O104" s="178"/>
      <c r="P104" s="178"/>
      <c r="Q104" s="178"/>
      <c r="R104" s="178"/>
    </row>
    <row r="105" spans="2:18" x14ac:dyDescent="0.2">
      <c r="B105" s="33"/>
      <c r="C105" s="143" t="s">
        <v>472</v>
      </c>
      <c r="D105" s="33">
        <v>0</v>
      </c>
      <c r="E105" s="112">
        <v>0.35</v>
      </c>
      <c r="F105" s="33"/>
      <c r="G105" s="33"/>
      <c r="H105" s="33"/>
      <c r="I105" s="33"/>
      <c r="J105" s="178"/>
      <c r="K105" s="178"/>
      <c r="L105" s="178"/>
      <c r="M105" s="178"/>
      <c r="N105" s="178"/>
      <c r="O105" s="178"/>
      <c r="P105" s="178"/>
      <c r="Q105" s="178"/>
      <c r="R105" s="178"/>
    </row>
    <row r="106" spans="2:18" x14ac:dyDescent="0.2">
      <c r="B106" s="33"/>
      <c r="C106" s="143" t="s">
        <v>473</v>
      </c>
      <c r="D106" s="33">
        <v>0</v>
      </c>
      <c r="E106" s="112">
        <v>7.0000000000000007E-2</v>
      </c>
      <c r="F106" s="33"/>
      <c r="G106" s="33"/>
      <c r="H106" s="33"/>
      <c r="I106" s="33"/>
      <c r="J106" s="178"/>
      <c r="K106" s="178"/>
      <c r="L106" s="178"/>
      <c r="M106" s="178"/>
      <c r="N106" s="178"/>
      <c r="O106" s="178"/>
      <c r="P106" s="178"/>
      <c r="Q106" s="178"/>
      <c r="R106" s="178"/>
    </row>
    <row r="107" spans="2:18" x14ac:dyDescent="0.2">
      <c r="B107" s="33"/>
      <c r="C107" s="143" t="s">
        <v>474</v>
      </c>
      <c r="D107" s="33">
        <v>0</v>
      </c>
      <c r="E107" s="112">
        <v>0.2</v>
      </c>
      <c r="F107" s="33"/>
      <c r="G107" s="33"/>
      <c r="H107" s="33"/>
      <c r="I107" s="33"/>
      <c r="J107" s="178"/>
      <c r="K107" s="178"/>
      <c r="L107" s="178"/>
      <c r="M107" s="178"/>
      <c r="N107" s="178"/>
      <c r="O107" s="178"/>
      <c r="P107" s="178"/>
      <c r="Q107" s="178"/>
      <c r="R107" s="178"/>
    </row>
    <row r="108" spans="2:18" x14ac:dyDescent="0.2">
      <c r="B108" s="33"/>
      <c r="C108" s="144" t="s">
        <v>256</v>
      </c>
      <c r="D108" s="106">
        <v>5.0000000000000001E-3</v>
      </c>
      <c r="E108" s="115">
        <v>0.3</v>
      </c>
      <c r="F108" s="33"/>
      <c r="G108" s="33"/>
      <c r="H108" s="33"/>
      <c r="I108" s="33"/>
      <c r="J108" s="178"/>
      <c r="K108" s="178"/>
      <c r="L108" s="178"/>
      <c r="M108" s="178"/>
      <c r="N108" s="178"/>
      <c r="O108" s="178"/>
      <c r="P108" s="178"/>
      <c r="Q108" s="178"/>
      <c r="R108" s="178"/>
    </row>
    <row r="109" spans="2:18" s="238" customFormat="1" x14ac:dyDescent="0.2">
      <c r="B109" s="33"/>
      <c r="C109" s="33"/>
      <c r="D109" s="33"/>
      <c r="E109" s="33"/>
      <c r="F109" s="33"/>
      <c r="G109" s="33"/>
      <c r="H109" s="33"/>
      <c r="I109" s="33"/>
      <c r="J109" s="178"/>
      <c r="K109" s="877"/>
      <c r="L109" s="178"/>
      <c r="M109" s="178"/>
      <c r="N109" s="178"/>
      <c r="O109" s="178"/>
      <c r="P109" s="178"/>
      <c r="Q109" s="178"/>
      <c r="R109" s="178"/>
    </row>
    <row r="110" spans="2:18" x14ac:dyDescent="0.2">
      <c r="B110" s="36" t="s">
        <v>237</v>
      </c>
      <c r="C110" s="33"/>
      <c r="D110" s="33" t="s">
        <v>238</v>
      </c>
      <c r="E110" s="33"/>
      <c r="F110" s="33"/>
      <c r="G110" s="33"/>
      <c r="H110" s="33"/>
      <c r="I110" s="33"/>
      <c r="J110" s="178"/>
      <c r="K110" s="877"/>
      <c r="L110" s="178"/>
      <c r="M110" s="178"/>
      <c r="N110" s="178"/>
      <c r="O110" s="178"/>
      <c r="P110" s="178"/>
      <c r="Q110" s="178"/>
      <c r="R110" s="178"/>
    </row>
    <row r="111" spans="2:18" x14ac:dyDescent="0.2">
      <c r="B111" s="33" t="s">
        <v>239</v>
      </c>
      <c r="C111" s="33"/>
      <c r="D111" s="33"/>
      <c r="E111" s="33"/>
      <c r="F111" s="33"/>
      <c r="G111" s="33"/>
      <c r="H111" s="33"/>
      <c r="I111" s="33"/>
      <c r="J111" s="178"/>
      <c r="K111" s="877"/>
      <c r="L111" s="178"/>
      <c r="M111" s="178"/>
      <c r="N111" s="178"/>
      <c r="O111" s="178"/>
      <c r="P111" s="178"/>
      <c r="Q111" s="178"/>
      <c r="R111" s="178"/>
    </row>
    <row r="112" spans="2:18" x14ac:dyDescent="0.2">
      <c r="B112" s="188" t="s">
        <v>387</v>
      </c>
      <c r="C112" s="33" t="s">
        <v>65</v>
      </c>
      <c r="D112" s="319">
        <f>((D85*$C$80)*(1-$B$113-$B$115))-D90</f>
        <v>1.7140084115196932E-2</v>
      </c>
      <c r="E112" s="38">
        <f t="shared" ref="E112:H115" si="2">((E85*$C$81)*(1-$B$113-$B$115))-E90</f>
        <v>7.9806558649375583E-4</v>
      </c>
      <c r="F112" s="38">
        <f t="shared" si="2"/>
        <v>5.501216250918344E-4</v>
      </c>
      <c r="G112" s="38">
        <f t="shared" si="2"/>
        <v>1.6033331987984679E-3</v>
      </c>
      <c r="H112" s="38">
        <f t="shared" si="2"/>
        <v>2.671231998971801E-4</v>
      </c>
      <c r="I112" s="33" t="s">
        <v>332</v>
      </c>
      <c r="J112" s="178"/>
      <c r="K112" s="877"/>
      <c r="L112" s="178"/>
      <c r="M112" s="178"/>
      <c r="N112" s="178"/>
      <c r="O112" s="178"/>
      <c r="P112" s="178"/>
      <c r="Q112" s="178"/>
      <c r="R112" s="178"/>
    </row>
    <row r="113" spans="2:18" x14ac:dyDescent="0.2">
      <c r="B113" s="190">
        <f>D104</f>
        <v>0</v>
      </c>
      <c r="C113" s="33" t="s">
        <v>67</v>
      </c>
      <c r="D113" s="319">
        <f>((D86*$C$80)*(1-$B$113-$B$115))-D91</f>
        <v>2.8868957884487971E-3</v>
      </c>
      <c r="E113" s="38">
        <f t="shared" si="2"/>
        <v>1.7474550889375599E-4</v>
      </c>
      <c r="F113" s="38">
        <f t="shared" si="2"/>
        <v>6.168364749183444E-5</v>
      </c>
      <c r="G113" s="38">
        <f t="shared" si="2"/>
        <v>4.4192420819846791E-4</v>
      </c>
      <c r="H113" s="38">
        <f t="shared" si="2"/>
        <v>-4.2137267028198903E-6</v>
      </c>
      <c r="I113" s="33" t="s">
        <v>332</v>
      </c>
      <c r="J113" s="178"/>
      <c r="K113" s="877"/>
      <c r="L113" s="178"/>
      <c r="M113" s="178"/>
      <c r="N113" s="178"/>
      <c r="O113" s="178"/>
      <c r="P113" s="178"/>
      <c r="Q113" s="178"/>
      <c r="R113" s="178"/>
    </row>
    <row r="114" spans="2:18" x14ac:dyDescent="0.2">
      <c r="B114" s="189" t="s">
        <v>396</v>
      </c>
      <c r="C114" s="33" t="s">
        <v>68</v>
      </c>
      <c r="D114" s="319">
        <f>((D87*$C$80)*(1-$B$113-$B$115))-D92</f>
        <v>5.1037895220906312E-3</v>
      </c>
      <c r="E114" s="38">
        <f t="shared" si="2"/>
        <v>2.7863218849375599E-4</v>
      </c>
      <c r="F114" s="38">
        <f t="shared" si="2"/>
        <v>1.4308997709183447E-4</v>
      </c>
      <c r="G114" s="38">
        <f t="shared" si="2"/>
        <v>6.3549237329846796E-4</v>
      </c>
      <c r="H114" s="38">
        <f t="shared" si="2"/>
        <v>4.1009094397180122E-5</v>
      </c>
      <c r="I114" s="33" t="s">
        <v>332</v>
      </c>
      <c r="J114" s="178"/>
      <c r="K114" s="877"/>
      <c r="L114" s="178"/>
      <c r="M114" s="178"/>
      <c r="N114" s="178"/>
      <c r="O114" s="178"/>
      <c r="P114" s="178"/>
      <c r="Q114" s="178"/>
      <c r="R114" s="178"/>
    </row>
    <row r="115" spans="2:18" x14ac:dyDescent="0.2">
      <c r="B115" s="191">
        <f>E104</f>
        <v>0</v>
      </c>
      <c r="C115" s="33" t="s">
        <v>69</v>
      </c>
      <c r="D115" s="319">
        <f>((D88*$C$80)*(1-$B$113-$B$115))-D93</f>
        <v>7.7876284322930481E-3</v>
      </c>
      <c r="E115" s="38">
        <f t="shared" si="2"/>
        <v>6.5955001369375594E-4</v>
      </c>
      <c r="F115" s="38">
        <f t="shared" si="2"/>
        <v>4.4157985229183438E-4</v>
      </c>
      <c r="G115" s="38">
        <f t="shared" si="2"/>
        <v>1.3452423119984678E-3</v>
      </c>
      <c r="H115" s="38">
        <f t="shared" si="2"/>
        <v>2.0682610509718008E-4</v>
      </c>
      <c r="I115" s="33" t="s">
        <v>332</v>
      </c>
      <c r="J115" s="178"/>
      <c r="K115" s="877"/>
      <c r="L115" s="178"/>
      <c r="M115" s="178"/>
      <c r="N115" s="178"/>
      <c r="O115" s="178"/>
      <c r="P115" s="178"/>
      <c r="Q115" s="178"/>
      <c r="R115" s="178"/>
    </row>
    <row r="116" spans="2:18" x14ac:dyDescent="0.2">
      <c r="B116" s="33" t="s">
        <v>249</v>
      </c>
      <c r="C116" s="33"/>
      <c r="D116" s="319">
        <f>SUM(D112:D115)</f>
        <v>3.2918397858029406E-2</v>
      </c>
      <c r="E116" s="319"/>
      <c r="F116" s="319"/>
      <c r="G116" s="319"/>
      <c r="H116" s="319"/>
      <c r="I116" s="33"/>
      <c r="J116" s="178"/>
      <c r="K116" s="178"/>
      <c r="L116" s="178"/>
      <c r="M116" s="178"/>
      <c r="N116" s="178"/>
      <c r="O116" s="178"/>
      <c r="P116" s="178"/>
      <c r="Q116" s="178"/>
      <c r="R116" s="178"/>
    </row>
    <row r="117" spans="2:18" x14ac:dyDescent="0.2">
      <c r="B117" s="188" t="s">
        <v>387</v>
      </c>
      <c r="C117" s="33" t="s">
        <v>65</v>
      </c>
      <c r="D117" s="319">
        <f>((D85*$D$80)*(1-$B$118-$B$120))</f>
        <v>1.5332332925446063E-3</v>
      </c>
      <c r="E117" s="319">
        <f t="shared" ref="E117:H120" si="3">((E85*$D$81)*(1-$B$118-$B$120))</f>
        <v>0</v>
      </c>
      <c r="F117" s="319">
        <f t="shared" si="3"/>
        <v>0</v>
      </c>
      <c r="G117" s="319">
        <f t="shared" si="3"/>
        <v>0</v>
      </c>
      <c r="H117" s="319">
        <f t="shared" si="3"/>
        <v>0</v>
      </c>
      <c r="I117" s="33" t="s">
        <v>332</v>
      </c>
      <c r="J117" s="178"/>
      <c r="K117" s="178"/>
      <c r="L117" s="178"/>
      <c r="M117" s="178"/>
      <c r="N117" s="178"/>
      <c r="O117" s="178"/>
      <c r="P117" s="178"/>
      <c r="Q117" s="178"/>
      <c r="R117" s="178"/>
    </row>
    <row r="118" spans="2:18" x14ac:dyDescent="0.2">
      <c r="B118" s="190">
        <f>D105</f>
        <v>0</v>
      </c>
      <c r="C118" s="33" t="s">
        <v>67</v>
      </c>
      <c r="D118" s="319">
        <f>((D86*$D$80)*(1-$B$118-$B$120))</f>
        <v>2.582417160387226E-4</v>
      </c>
      <c r="E118" s="319">
        <f t="shared" si="3"/>
        <v>0</v>
      </c>
      <c r="F118" s="319">
        <f t="shared" si="3"/>
        <v>0</v>
      </c>
      <c r="G118" s="319">
        <f t="shared" si="3"/>
        <v>0</v>
      </c>
      <c r="H118" s="319">
        <f t="shared" si="3"/>
        <v>0</v>
      </c>
      <c r="I118" s="33" t="s">
        <v>332</v>
      </c>
      <c r="J118" s="178"/>
      <c r="K118" s="178"/>
      <c r="L118" s="178"/>
      <c r="M118" s="178"/>
      <c r="N118" s="178"/>
      <c r="O118" s="178"/>
      <c r="P118" s="178"/>
      <c r="Q118" s="178"/>
      <c r="R118" s="178"/>
    </row>
    <row r="119" spans="2:18" x14ac:dyDescent="0.2">
      <c r="B119" s="189" t="s">
        <v>396</v>
      </c>
      <c r="C119" s="33" t="s">
        <v>68</v>
      </c>
      <c r="D119" s="319">
        <f>((D87*$D$80)*(1-$B$118-$B$120))</f>
        <v>4.5654968556843459E-4</v>
      </c>
      <c r="E119" s="319">
        <f t="shared" si="3"/>
        <v>0</v>
      </c>
      <c r="F119" s="319">
        <f t="shared" si="3"/>
        <v>0</v>
      </c>
      <c r="G119" s="319">
        <f t="shared" si="3"/>
        <v>0</v>
      </c>
      <c r="H119" s="319">
        <f t="shared" si="3"/>
        <v>0</v>
      </c>
      <c r="I119" s="33" t="s">
        <v>332</v>
      </c>
      <c r="J119" s="178"/>
      <c r="K119" s="178"/>
      <c r="L119" s="178"/>
      <c r="M119" s="178"/>
      <c r="N119" s="178"/>
      <c r="O119" s="178"/>
      <c r="P119" s="178"/>
      <c r="Q119" s="178"/>
      <c r="R119" s="178"/>
    </row>
    <row r="120" spans="2:18" x14ac:dyDescent="0.2">
      <c r="B120" s="191">
        <f>E105</f>
        <v>0.35</v>
      </c>
      <c r="C120" s="33" t="s">
        <v>69</v>
      </c>
      <c r="D120" s="319">
        <f>((D88*$D$80)*(1-$B$118-$B$120))</f>
        <v>6.966273387055352E-4</v>
      </c>
      <c r="E120" s="319">
        <f t="shared" si="3"/>
        <v>0</v>
      </c>
      <c r="F120" s="319">
        <f t="shared" si="3"/>
        <v>0</v>
      </c>
      <c r="G120" s="319">
        <f t="shared" si="3"/>
        <v>0</v>
      </c>
      <c r="H120" s="319">
        <f t="shared" si="3"/>
        <v>0</v>
      </c>
      <c r="I120" s="33" t="s">
        <v>332</v>
      </c>
      <c r="J120" s="178"/>
      <c r="K120" s="178"/>
      <c r="L120" s="178"/>
      <c r="M120" s="178"/>
      <c r="N120" s="178"/>
      <c r="O120" s="178"/>
      <c r="P120" s="178"/>
      <c r="Q120" s="178"/>
      <c r="R120" s="178"/>
    </row>
    <row r="121" spans="2:18" x14ac:dyDescent="0.2">
      <c r="B121" s="33" t="s">
        <v>258</v>
      </c>
      <c r="C121" s="33"/>
      <c r="D121" s="319">
        <f>SUM(D117:D120)</f>
        <v>2.9446520328572983E-3</v>
      </c>
      <c r="E121" s="319"/>
      <c r="F121" s="319"/>
      <c r="G121" s="319"/>
      <c r="H121" s="319"/>
      <c r="I121" s="33"/>
      <c r="J121" s="178"/>
      <c r="K121" s="178"/>
      <c r="L121" s="178"/>
      <c r="M121" s="178"/>
      <c r="N121" s="178"/>
      <c r="O121" s="178"/>
      <c r="P121" s="178"/>
      <c r="Q121" s="178"/>
      <c r="R121" s="178"/>
    </row>
    <row r="122" spans="2:18" s="35" customFormat="1" x14ac:dyDescent="0.2">
      <c r="B122" s="188" t="s">
        <v>387</v>
      </c>
      <c r="C122" s="33" t="s">
        <v>65</v>
      </c>
      <c r="D122" s="319">
        <f>((D85*$E$80)*(1-$B$123-$B$125))</f>
        <v>0</v>
      </c>
      <c r="E122" s="319">
        <f t="shared" ref="E122:H125" si="4">((E85*$E$81)*(1-$B$123-$B$125))</f>
        <v>0</v>
      </c>
      <c r="F122" s="319">
        <f t="shared" si="4"/>
        <v>0</v>
      </c>
      <c r="G122" s="319">
        <f t="shared" si="4"/>
        <v>0</v>
      </c>
      <c r="H122" s="319">
        <f t="shared" si="4"/>
        <v>0</v>
      </c>
      <c r="I122" s="33" t="s">
        <v>332</v>
      </c>
      <c r="J122" s="178"/>
      <c r="K122" s="178"/>
      <c r="L122" s="178"/>
      <c r="M122" s="178"/>
      <c r="N122" s="178"/>
      <c r="O122" s="178"/>
      <c r="P122" s="178"/>
      <c r="Q122" s="178"/>
      <c r="R122" s="178"/>
    </row>
    <row r="123" spans="2:18" s="35" customFormat="1" x14ac:dyDescent="0.2">
      <c r="B123" s="190">
        <f>D106</f>
        <v>0</v>
      </c>
      <c r="C123" s="33" t="s">
        <v>67</v>
      </c>
      <c r="D123" s="319">
        <f>((D86*$E$80)*(1-$B$123-$B$125))</f>
        <v>0</v>
      </c>
      <c r="E123" s="319">
        <f t="shared" si="4"/>
        <v>0</v>
      </c>
      <c r="F123" s="319">
        <f t="shared" si="4"/>
        <v>0</v>
      </c>
      <c r="G123" s="319">
        <f t="shared" si="4"/>
        <v>0</v>
      </c>
      <c r="H123" s="319">
        <f t="shared" si="4"/>
        <v>0</v>
      </c>
      <c r="I123" s="33" t="s">
        <v>332</v>
      </c>
      <c r="J123" s="178"/>
      <c r="K123" s="178"/>
      <c r="L123" s="178"/>
      <c r="M123" s="178"/>
      <c r="N123" s="178"/>
      <c r="O123" s="178"/>
      <c r="P123" s="178"/>
      <c r="Q123" s="178"/>
      <c r="R123" s="178"/>
    </row>
    <row r="124" spans="2:18" s="35" customFormat="1" x14ac:dyDescent="0.2">
      <c r="B124" s="189" t="s">
        <v>396</v>
      </c>
      <c r="C124" s="33" t="s">
        <v>68</v>
      </c>
      <c r="D124" s="319">
        <f>((D87*$E$80)*(1-$B$123-$B$125))</f>
        <v>0</v>
      </c>
      <c r="E124" s="319">
        <f t="shared" si="4"/>
        <v>0</v>
      </c>
      <c r="F124" s="319">
        <f t="shared" si="4"/>
        <v>0</v>
      </c>
      <c r="G124" s="319">
        <f t="shared" si="4"/>
        <v>0</v>
      </c>
      <c r="H124" s="319">
        <f t="shared" si="4"/>
        <v>0</v>
      </c>
      <c r="I124" s="33" t="s">
        <v>332</v>
      </c>
      <c r="J124" s="178"/>
      <c r="K124" s="178"/>
      <c r="L124" s="178"/>
      <c r="M124" s="178"/>
      <c r="N124" s="178"/>
      <c r="O124" s="178"/>
      <c r="P124" s="178"/>
      <c r="Q124" s="178"/>
      <c r="R124" s="178"/>
    </row>
    <row r="125" spans="2:18" x14ac:dyDescent="0.2">
      <c r="B125" s="191">
        <f>E106</f>
        <v>7.0000000000000007E-2</v>
      </c>
      <c r="C125" s="33" t="s">
        <v>69</v>
      </c>
      <c r="D125" s="319">
        <f>((D88*$E$80)*(1-$B$123-$B$125))</f>
        <v>0</v>
      </c>
      <c r="E125" s="319">
        <f t="shared" si="4"/>
        <v>0</v>
      </c>
      <c r="F125" s="319">
        <f t="shared" si="4"/>
        <v>0</v>
      </c>
      <c r="G125" s="319">
        <f t="shared" si="4"/>
        <v>0</v>
      </c>
      <c r="H125" s="319">
        <f t="shared" si="4"/>
        <v>0</v>
      </c>
      <c r="I125" s="33" t="s">
        <v>332</v>
      </c>
      <c r="J125" s="178"/>
      <c r="K125" s="178"/>
      <c r="L125" s="178"/>
      <c r="M125" s="178"/>
      <c r="N125" s="178"/>
      <c r="O125" s="178"/>
      <c r="P125" s="178"/>
      <c r="Q125" s="178"/>
      <c r="R125" s="178"/>
    </row>
    <row r="126" spans="2:18" x14ac:dyDescent="0.2">
      <c r="B126" s="33" t="s">
        <v>261</v>
      </c>
      <c r="C126" s="33"/>
      <c r="D126" s="319">
        <f>SUM(D122:D125)</f>
        <v>0</v>
      </c>
      <c r="E126" s="319"/>
      <c r="F126" s="319"/>
      <c r="G126" s="319"/>
      <c r="H126" s="319"/>
      <c r="I126" s="33"/>
      <c r="J126" s="178"/>
      <c r="K126" s="178"/>
      <c r="L126" s="178"/>
      <c r="M126" s="178"/>
      <c r="N126" s="178"/>
      <c r="O126" s="178"/>
      <c r="P126" s="178"/>
      <c r="Q126" s="178"/>
      <c r="R126" s="178"/>
    </row>
    <row r="127" spans="2:18" x14ac:dyDescent="0.2">
      <c r="B127" s="188" t="s">
        <v>387</v>
      </c>
      <c r="C127" s="33" t="s">
        <v>65</v>
      </c>
      <c r="D127" s="319">
        <f>((D85*$F$80)*(1-$B$128-$B$130))</f>
        <v>0</v>
      </c>
      <c r="E127" s="319">
        <f t="shared" ref="E127:H130" si="5">((E85*$F$81)*(1-$B$128-$B$130))</f>
        <v>0</v>
      </c>
      <c r="F127" s="319">
        <f t="shared" si="5"/>
        <v>0</v>
      </c>
      <c r="G127" s="319">
        <f t="shared" si="5"/>
        <v>0</v>
      </c>
      <c r="H127" s="319">
        <f t="shared" si="5"/>
        <v>0</v>
      </c>
      <c r="I127" s="33" t="s">
        <v>332</v>
      </c>
      <c r="J127" s="178"/>
      <c r="K127" s="178"/>
      <c r="L127" s="178"/>
      <c r="M127" s="178"/>
      <c r="N127" s="178"/>
      <c r="O127" s="178"/>
      <c r="P127" s="178"/>
      <c r="Q127" s="178"/>
      <c r="R127" s="178"/>
    </row>
    <row r="128" spans="2:18" x14ac:dyDescent="0.2">
      <c r="B128" s="190">
        <f>D107</f>
        <v>0</v>
      </c>
      <c r="C128" s="33" t="s">
        <v>67</v>
      </c>
      <c r="D128" s="319">
        <f>((D86*$F$80)*(1-$B$128-$B$130))</f>
        <v>0</v>
      </c>
      <c r="E128" s="319">
        <f t="shared" si="5"/>
        <v>0</v>
      </c>
      <c r="F128" s="319">
        <f t="shared" si="5"/>
        <v>0</v>
      </c>
      <c r="G128" s="319">
        <f t="shared" si="5"/>
        <v>0</v>
      </c>
      <c r="H128" s="319">
        <f t="shared" si="5"/>
        <v>0</v>
      </c>
      <c r="I128" s="33" t="s">
        <v>332</v>
      </c>
      <c r="J128" s="178"/>
      <c r="K128" s="178"/>
      <c r="L128" s="178"/>
      <c r="M128" s="178"/>
      <c r="N128" s="178"/>
      <c r="O128" s="178"/>
      <c r="P128" s="178"/>
      <c r="Q128" s="178"/>
      <c r="R128" s="178"/>
    </row>
    <row r="129" spans="2:18" x14ac:dyDescent="0.2">
      <c r="B129" s="189" t="s">
        <v>396</v>
      </c>
      <c r="C129" s="33" t="s">
        <v>68</v>
      </c>
      <c r="D129" s="319">
        <f>((D87*$F$80)*(1-$B$128-$B$130))</f>
        <v>0</v>
      </c>
      <c r="E129" s="319">
        <f t="shared" si="5"/>
        <v>0</v>
      </c>
      <c r="F129" s="319">
        <f t="shared" si="5"/>
        <v>0</v>
      </c>
      <c r="G129" s="319">
        <f t="shared" si="5"/>
        <v>0</v>
      </c>
      <c r="H129" s="319">
        <f t="shared" si="5"/>
        <v>0</v>
      </c>
      <c r="I129" s="33" t="s">
        <v>332</v>
      </c>
      <c r="J129" s="178"/>
      <c r="K129" s="178"/>
      <c r="L129" s="178"/>
      <c r="M129" s="178"/>
      <c r="N129" s="178"/>
      <c r="O129" s="178"/>
      <c r="P129" s="178"/>
      <c r="Q129" s="178"/>
      <c r="R129" s="178"/>
    </row>
    <row r="130" spans="2:18" x14ac:dyDescent="0.2">
      <c r="B130" s="191">
        <f>E107</f>
        <v>0.2</v>
      </c>
      <c r="C130" s="33" t="s">
        <v>69</v>
      </c>
      <c r="D130" s="319">
        <f>((D88*$F$80)*(1-$B$128-$B$130))</f>
        <v>0</v>
      </c>
      <c r="E130" s="319">
        <f t="shared" si="5"/>
        <v>0</v>
      </c>
      <c r="F130" s="319">
        <f t="shared" si="5"/>
        <v>0</v>
      </c>
      <c r="G130" s="319">
        <f t="shared" si="5"/>
        <v>0</v>
      </c>
      <c r="H130" s="319">
        <f t="shared" si="5"/>
        <v>0</v>
      </c>
      <c r="I130" s="33" t="s">
        <v>332</v>
      </c>
      <c r="J130" s="178"/>
      <c r="K130" s="178"/>
      <c r="L130" s="178"/>
      <c r="M130" s="178"/>
      <c r="N130" s="178"/>
      <c r="O130" s="178"/>
      <c r="P130" s="178"/>
      <c r="Q130" s="178"/>
      <c r="R130" s="178"/>
    </row>
    <row r="131" spans="2:18" x14ac:dyDescent="0.2">
      <c r="B131" s="33" t="s">
        <v>265</v>
      </c>
      <c r="C131" s="33"/>
      <c r="D131" s="319">
        <f>SUM(D127:D130)</f>
        <v>0</v>
      </c>
      <c r="E131" s="319"/>
      <c r="F131" s="319"/>
      <c r="G131" s="319"/>
      <c r="H131" s="319"/>
      <c r="I131" s="33"/>
      <c r="J131" s="178"/>
      <c r="K131" s="178"/>
      <c r="L131" s="178"/>
      <c r="M131" s="178"/>
      <c r="N131" s="178"/>
      <c r="O131" s="178"/>
      <c r="P131" s="178"/>
      <c r="Q131" s="178"/>
      <c r="R131" s="178"/>
    </row>
    <row r="132" spans="2:18" x14ac:dyDescent="0.2">
      <c r="B132" s="192" t="s">
        <v>387</v>
      </c>
      <c r="C132" s="33" t="s">
        <v>65</v>
      </c>
      <c r="D132" s="319">
        <f>((D85*$G$80)*(1-$B$133-$B$135)-D90)</f>
        <v>0</v>
      </c>
      <c r="E132" s="319">
        <f t="shared" ref="E132:H135" si="6">((E85*$G$81)*(1-$B$133-$B$135)-E90)</f>
        <v>0</v>
      </c>
      <c r="F132" s="319">
        <f t="shared" si="6"/>
        <v>0</v>
      </c>
      <c r="G132" s="319">
        <f t="shared" si="6"/>
        <v>0</v>
      </c>
      <c r="H132" s="319">
        <f t="shared" si="6"/>
        <v>0</v>
      </c>
      <c r="I132" s="33" t="s">
        <v>332</v>
      </c>
      <c r="J132" s="178"/>
      <c r="K132" s="178"/>
      <c r="L132" s="178"/>
      <c r="M132" s="178"/>
      <c r="N132" s="178"/>
      <c r="O132" s="178"/>
      <c r="P132" s="178"/>
      <c r="Q132" s="178"/>
      <c r="R132" s="178"/>
    </row>
    <row r="133" spans="2:18" x14ac:dyDescent="0.2">
      <c r="B133" s="190">
        <f>D108</f>
        <v>5.0000000000000001E-3</v>
      </c>
      <c r="C133" s="33" t="s">
        <v>67</v>
      </c>
      <c r="D133" s="319">
        <f>((D86*$G$80)*(1-$B$133-$B$135)-D91)</f>
        <v>0</v>
      </c>
      <c r="E133" s="319">
        <f t="shared" si="6"/>
        <v>0</v>
      </c>
      <c r="F133" s="319">
        <f t="shared" si="6"/>
        <v>0</v>
      </c>
      <c r="G133" s="319">
        <f t="shared" si="6"/>
        <v>0</v>
      </c>
      <c r="H133" s="319">
        <f t="shared" si="6"/>
        <v>0</v>
      </c>
      <c r="I133" s="33" t="s">
        <v>332</v>
      </c>
      <c r="J133" s="178"/>
      <c r="K133" s="178"/>
      <c r="L133" s="178"/>
      <c r="M133" s="178"/>
      <c r="N133" s="178"/>
      <c r="O133" s="178"/>
      <c r="P133" s="178"/>
      <c r="Q133" s="178"/>
      <c r="R133" s="178"/>
    </row>
    <row r="134" spans="2:18" x14ac:dyDescent="0.2">
      <c r="B134" s="189" t="s">
        <v>396</v>
      </c>
      <c r="C134" s="33" t="s">
        <v>68</v>
      </c>
      <c r="D134" s="319">
        <f>((D87*$G$80)*(1-$B$133-$B$135)-D92)</f>
        <v>0</v>
      </c>
      <c r="E134" s="319">
        <f t="shared" si="6"/>
        <v>0</v>
      </c>
      <c r="F134" s="319">
        <f t="shared" si="6"/>
        <v>0</v>
      </c>
      <c r="G134" s="319">
        <f t="shared" si="6"/>
        <v>0</v>
      </c>
      <c r="H134" s="319">
        <f t="shared" si="6"/>
        <v>0</v>
      </c>
      <c r="I134" s="33" t="s">
        <v>332</v>
      </c>
      <c r="J134" s="178"/>
      <c r="K134" s="178"/>
      <c r="L134" s="178"/>
      <c r="M134" s="178"/>
      <c r="N134" s="178"/>
      <c r="O134" s="178"/>
      <c r="P134" s="178"/>
      <c r="Q134" s="178"/>
      <c r="R134" s="178"/>
    </row>
    <row r="135" spans="2:18" x14ac:dyDescent="0.2">
      <c r="B135" s="191">
        <f>E108</f>
        <v>0.3</v>
      </c>
      <c r="C135" s="33" t="s">
        <v>69</v>
      </c>
      <c r="D135" s="319">
        <f>((D88*$G$80)*(1-$B$133-$B$135)-D93)</f>
        <v>0</v>
      </c>
      <c r="E135" s="319">
        <f t="shared" si="6"/>
        <v>0</v>
      </c>
      <c r="F135" s="319">
        <f t="shared" si="6"/>
        <v>0</v>
      </c>
      <c r="G135" s="319">
        <f t="shared" si="6"/>
        <v>0</v>
      </c>
      <c r="H135" s="319">
        <f t="shared" si="6"/>
        <v>0</v>
      </c>
      <c r="I135" s="33" t="s">
        <v>332</v>
      </c>
      <c r="J135" s="178"/>
      <c r="K135" s="178"/>
      <c r="L135" s="178"/>
      <c r="M135" s="178"/>
      <c r="N135" s="178"/>
      <c r="O135" s="178"/>
      <c r="P135" s="178"/>
      <c r="Q135" s="178"/>
      <c r="R135" s="178"/>
    </row>
    <row r="136" spans="2:18" x14ac:dyDescent="0.2">
      <c r="B136" s="33"/>
      <c r="C136" s="33"/>
      <c r="D136" s="319">
        <f>SUM(D132:D135)</f>
        <v>0</v>
      </c>
      <c r="E136" s="319"/>
      <c r="F136" s="319"/>
      <c r="G136" s="319"/>
      <c r="H136" s="319"/>
      <c r="I136" s="33"/>
      <c r="J136" s="178"/>
      <c r="K136" s="178"/>
      <c r="L136" s="178"/>
      <c r="M136" s="178"/>
      <c r="N136" s="178"/>
      <c r="O136" s="178"/>
      <c r="P136" s="178"/>
      <c r="Q136" s="178"/>
      <c r="R136" s="178"/>
    </row>
    <row r="137" spans="2:18" x14ac:dyDescent="0.2">
      <c r="B137" s="33"/>
      <c r="C137" s="33"/>
      <c r="D137" s="319"/>
      <c r="E137" s="319"/>
      <c r="F137" s="319"/>
      <c r="G137" s="319"/>
      <c r="H137" s="319"/>
      <c r="I137" s="33"/>
      <c r="J137" s="178"/>
      <c r="K137" s="178"/>
      <c r="L137" s="178"/>
      <c r="M137" s="178"/>
      <c r="N137" s="178"/>
      <c r="O137" s="178"/>
      <c r="P137" s="178"/>
      <c r="Q137" s="178"/>
      <c r="R137" s="178"/>
    </row>
    <row r="138" spans="2:18" x14ac:dyDescent="0.2">
      <c r="B138" s="33" t="s">
        <v>87</v>
      </c>
      <c r="C138" s="33" t="s">
        <v>65</v>
      </c>
      <c r="D138" s="876">
        <f>SUM(D117,D122,D127,D132)</f>
        <v>1.5332332925446063E-3</v>
      </c>
      <c r="E138" s="876">
        <f t="shared" ref="E138:H138" si="7">SUM(E117,E122,E127,E132)</f>
        <v>0</v>
      </c>
      <c r="F138" s="876">
        <f t="shared" si="7"/>
        <v>0</v>
      </c>
      <c r="G138" s="876">
        <f t="shared" si="7"/>
        <v>0</v>
      </c>
      <c r="H138" s="876">
        <f t="shared" si="7"/>
        <v>0</v>
      </c>
      <c r="I138" s="33" t="s">
        <v>332</v>
      </c>
      <c r="J138" s="178"/>
      <c r="K138" s="178"/>
      <c r="L138" s="178"/>
      <c r="M138" s="178"/>
      <c r="N138" s="178"/>
      <c r="O138" s="178"/>
      <c r="P138" s="178"/>
      <c r="Q138" s="178"/>
      <c r="R138" s="178"/>
    </row>
    <row r="139" spans="2:18" x14ac:dyDescent="0.2">
      <c r="B139" s="33"/>
      <c r="C139" s="33" t="s">
        <v>67</v>
      </c>
      <c r="D139" s="876">
        <f>SUM(D118,D123,D128,D133)</f>
        <v>2.582417160387226E-4</v>
      </c>
      <c r="E139" s="876">
        <f t="shared" ref="E139:H141" si="8">SUM(E118,E123,E128,E133)</f>
        <v>0</v>
      </c>
      <c r="F139" s="876">
        <f t="shared" si="8"/>
        <v>0</v>
      </c>
      <c r="G139" s="876">
        <f t="shared" si="8"/>
        <v>0</v>
      </c>
      <c r="H139" s="876">
        <f t="shared" si="8"/>
        <v>0</v>
      </c>
      <c r="I139" s="33" t="s">
        <v>332</v>
      </c>
      <c r="J139" s="178"/>
      <c r="K139" s="178"/>
      <c r="L139" s="178"/>
      <c r="M139" s="178"/>
      <c r="N139" s="178"/>
      <c r="O139" s="178"/>
      <c r="P139" s="178"/>
      <c r="Q139" s="178"/>
      <c r="R139" s="178"/>
    </row>
    <row r="140" spans="2:18" x14ac:dyDescent="0.2">
      <c r="B140" s="33"/>
      <c r="C140" s="33" t="s">
        <v>68</v>
      </c>
      <c r="D140" s="876">
        <f>SUM(D119,D124,D129,D134)</f>
        <v>4.5654968556843459E-4</v>
      </c>
      <c r="E140" s="876">
        <f t="shared" si="8"/>
        <v>0</v>
      </c>
      <c r="F140" s="876">
        <f t="shared" si="8"/>
        <v>0</v>
      </c>
      <c r="G140" s="876">
        <f t="shared" si="8"/>
        <v>0</v>
      </c>
      <c r="H140" s="876">
        <f t="shared" si="8"/>
        <v>0</v>
      </c>
      <c r="I140" s="33" t="s">
        <v>332</v>
      </c>
      <c r="J140" s="178"/>
      <c r="K140" s="178"/>
      <c r="L140" s="178"/>
      <c r="M140" s="178"/>
      <c r="N140" s="178"/>
      <c r="O140" s="178"/>
      <c r="P140" s="178"/>
      <c r="Q140" s="178"/>
      <c r="R140" s="178"/>
    </row>
    <row r="141" spans="2:18" x14ac:dyDescent="0.2">
      <c r="B141" s="33"/>
      <c r="C141" s="33" t="s">
        <v>69</v>
      </c>
      <c r="D141" s="876">
        <f>SUM(D120,D125,D130,D135)</f>
        <v>6.966273387055352E-4</v>
      </c>
      <c r="E141" s="876">
        <f t="shared" si="8"/>
        <v>0</v>
      </c>
      <c r="F141" s="876">
        <f t="shared" si="8"/>
        <v>0</v>
      </c>
      <c r="G141" s="876">
        <f t="shared" si="8"/>
        <v>0</v>
      </c>
      <c r="H141" s="876">
        <f t="shared" si="8"/>
        <v>0</v>
      </c>
      <c r="I141" s="33" t="s">
        <v>332</v>
      </c>
      <c r="J141" s="178"/>
      <c r="K141" s="178"/>
      <c r="L141" s="178"/>
      <c r="M141" s="178"/>
      <c r="N141" s="178"/>
      <c r="O141" s="178"/>
      <c r="P141" s="178"/>
      <c r="Q141" s="178"/>
      <c r="R141" s="178"/>
    </row>
    <row r="142" spans="2:18" x14ac:dyDescent="0.2">
      <c r="B142" s="33"/>
      <c r="C142" s="33"/>
      <c r="D142" s="33"/>
      <c r="E142" s="33"/>
      <c r="F142" s="33"/>
      <c r="G142" s="33"/>
      <c r="H142" s="33"/>
      <c r="I142" s="33"/>
      <c r="J142" s="178"/>
      <c r="K142" s="178"/>
      <c r="L142" s="178"/>
      <c r="M142" s="178"/>
      <c r="N142" s="178"/>
      <c r="O142" s="178"/>
      <c r="P142" s="178"/>
      <c r="Q142" s="178"/>
      <c r="R142" s="178"/>
    </row>
    <row r="143" spans="2:18" x14ac:dyDescent="0.2">
      <c r="B143" s="36" t="s">
        <v>87</v>
      </c>
      <c r="C143" s="36"/>
      <c r="D143" s="202">
        <f>SUM(D138:H141)</f>
        <v>2.9446520328572983E-3</v>
      </c>
      <c r="E143" s="33"/>
      <c r="F143" s="33"/>
      <c r="G143" s="33"/>
      <c r="H143" s="33"/>
      <c r="I143" s="33" t="s">
        <v>475</v>
      </c>
      <c r="J143" s="178"/>
      <c r="K143" s="178"/>
      <c r="L143" s="178"/>
      <c r="M143" s="178"/>
      <c r="N143" s="178"/>
      <c r="O143" s="178"/>
      <c r="P143" s="178"/>
      <c r="Q143" s="178"/>
      <c r="R143" s="178"/>
    </row>
    <row r="144" spans="2:18" x14ac:dyDescent="0.2">
      <c r="B144" s="33"/>
      <c r="C144" s="33"/>
      <c r="D144" s="33"/>
      <c r="E144" s="33"/>
      <c r="F144" s="33"/>
      <c r="G144" s="33"/>
      <c r="H144" s="33"/>
      <c r="I144" s="33"/>
      <c r="J144" s="178"/>
      <c r="K144" s="178"/>
      <c r="L144" s="178"/>
      <c r="M144" s="178"/>
      <c r="N144" s="178"/>
      <c r="O144" s="178"/>
      <c r="P144" s="178"/>
      <c r="Q144" s="178"/>
      <c r="R144" s="178"/>
    </row>
    <row r="145" spans="2:18" x14ac:dyDescent="0.2">
      <c r="B145" s="33"/>
      <c r="C145" s="36" t="s">
        <v>476</v>
      </c>
      <c r="D145" s="33"/>
      <c r="E145" s="33"/>
      <c r="F145" s="33"/>
      <c r="G145" s="33"/>
      <c r="H145" s="33"/>
      <c r="I145" s="33"/>
      <c r="J145" s="178" t="s">
        <v>477</v>
      </c>
      <c r="K145" s="178" t="s">
        <v>478</v>
      </c>
      <c r="L145" s="178" t="s">
        <v>185</v>
      </c>
      <c r="M145" s="178"/>
      <c r="N145" s="178"/>
      <c r="O145" s="178" t="s">
        <v>478</v>
      </c>
      <c r="P145" s="178" t="s">
        <v>185</v>
      </c>
      <c r="Q145" s="178" t="s">
        <v>479</v>
      </c>
      <c r="R145" s="178" t="s">
        <v>480</v>
      </c>
    </row>
    <row r="146" spans="2:18" x14ac:dyDescent="0.2">
      <c r="B146" s="33"/>
      <c r="C146" s="33" t="s">
        <v>417</v>
      </c>
      <c r="D146" s="33">
        <v>5.0299999999999997E-3</v>
      </c>
      <c r="E146" s="33"/>
      <c r="F146" s="33"/>
      <c r="G146" s="33"/>
      <c r="H146" s="33"/>
      <c r="I146" s="33" t="s">
        <v>481</v>
      </c>
      <c r="J146" s="178"/>
      <c r="K146" s="178"/>
      <c r="L146" s="178"/>
      <c r="M146" s="178"/>
      <c r="N146" s="178"/>
      <c r="O146" s="178"/>
      <c r="P146" s="178"/>
      <c r="Q146" s="178"/>
      <c r="R146" s="178"/>
    </row>
    <row r="147" spans="2:18" x14ac:dyDescent="0.2">
      <c r="B147" s="33"/>
      <c r="C147" s="33" t="s">
        <v>402</v>
      </c>
      <c r="D147" s="34">
        <f>GWP!C15</f>
        <v>1.5714285714285714</v>
      </c>
      <c r="E147" s="33"/>
      <c r="F147" s="33"/>
      <c r="G147" s="33"/>
      <c r="H147" s="33"/>
      <c r="I147" s="33"/>
      <c r="J147" s="178"/>
      <c r="K147" s="178"/>
      <c r="L147" s="178"/>
      <c r="M147" s="178"/>
      <c r="N147" s="178"/>
      <c r="O147" s="178"/>
      <c r="P147" s="178"/>
      <c r="Q147" s="178"/>
      <c r="R147" s="178"/>
    </row>
    <row r="148" spans="2:18" x14ac:dyDescent="0.2">
      <c r="B148" s="33"/>
      <c r="C148" s="33"/>
      <c r="D148" s="33"/>
      <c r="E148" s="33"/>
      <c r="F148" s="33"/>
      <c r="G148" s="33"/>
      <c r="H148" s="33"/>
      <c r="I148" s="33"/>
      <c r="J148" s="178"/>
      <c r="K148" s="178"/>
      <c r="L148" s="178"/>
      <c r="M148" s="178"/>
      <c r="N148" s="178"/>
      <c r="O148" s="178"/>
      <c r="P148" s="178"/>
      <c r="Q148" s="178"/>
      <c r="R148" s="178"/>
    </row>
    <row r="149" spans="2:18" x14ac:dyDescent="0.2">
      <c r="B149" s="36" t="s">
        <v>482</v>
      </c>
      <c r="C149" s="36"/>
      <c r="D149" s="203">
        <f>D143*D146*D147</f>
        <v>2.327537099685633E-5</v>
      </c>
      <c r="E149" s="36"/>
      <c r="F149" s="36"/>
      <c r="G149" s="36"/>
      <c r="H149" s="36"/>
      <c r="I149" s="36" t="s">
        <v>403</v>
      </c>
      <c r="J149" s="178"/>
      <c r="K149" s="178"/>
      <c r="L149" s="178"/>
      <c r="M149" s="178"/>
      <c r="N149" s="178"/>
      <c r="O149" s="178"/>
      <c r="P149" s="178"/>
      <c r="Q149" s="178"/>
      <c r="R149" s="178"/>
    </row>
    <row r="150" spans="2:18" x14ac:dyDescent="0.2">
      <c r="B150" s="36" t="s">
        <v>482</v>
      </c>
      <c r="C150" s="33"/>
      <c r="D150" s="34">
        <f>D149*GWP!C6</f>
        <v>6.1679733141669279E-3</v>
      </c>
      <c r="E150" s="33"/>
      <c r="F150" s="33"/>
      <c r="G150" s="33"/>
      <c r="H150" s="33"/>
      <c r="I150" s="36" t="s">
        <v>483</v>
      </c>
      <c r="J150" s="178"/>
      <c r="K150" s="178"/>
      <c r="L150" s="178"/>
      <c r="M150" s="178"/>
      <c r="N150" s="178"/>
      <c r="O150" s="178"/>
      <c r="P150" s="178"/>
      <c r="Q150" s="178"/>
      <c r="R150" s="178"/>
    </row>
    <row r="151" spans="2:18" x14ac:dyDescent="0.2">
      <c r="B151" s="92" t="s">
        <v>482</v>
      </c>
      <c r="C151" s="92"/>
      <c r="D151" s="197">
        <f>D150*10^3</f>
        <v>6.167973314166928</v>
      </c>
      <c r="E151" s="92"/>
      <c r="F151" s="92"/>
      <c r="G151" s="92"/>
      <c r="H151" s="92"/>
      <c r="I151" s="92" t="s">
        <v>4</v>
      </c>
      <c r="J151" s="180"/>
      <c r="K151" s="180"/>
      <c r="L151" s="180"/>
      <c r="M151" s="180"/>
      <c r="N151" s="180"/>
      <c r="O151" s="180"/>
      <c r="P151" s="180"/>
      <c r="Q151" s="180"/>
      <c r="R151" s="180"/>
    </row>
    <row r="152" spans="2:18" x14ac:dyDescent="0.2">
      <c r="B152" s="33"/>
      <c r="C152" s="33"/>
      <c r="D152" s="33"/>
      <c r="E152" s="33"/>
      <c r="F152" s="33"/>
      <c r="G152" s="33"/>
      <c r="H152" s="33"/>
      <c r="I152" s="33"/>
      <c r="J152" s="178"/>
      <c r="K152" s="178"/>
      <c r="L152" s="178"/>
      <c r="M152" s="178"/>
      <c r="N152" s="178" t="s">
        <v>431</v>
      </c>
      <c r="O152" s="178"/>
      <c r="P152" s="178"/>
      <c r="Q152" s="178"/>
      <c r="R152" s="178"/>
    </row>
    <row r="153" spans="2:18" ht="18" x14ac:dyDescent="0.2">
      <c r="B153" s="201" t="s">
        <v>484</v>
      </c>
      <c r="C153" s="33"/>
      <c r="D153" s="33"/>
      <c r="E153" s="33"/>
      <c r="F153" s="33"/>
      <c r="G153" s="33"/>
      <c r="H153" s="33"/>
      <c r="I153" s="33"/>
      <c r="J153" s="178"/>
      <c r="K153" s="178"/>
      <c r="L153" s="178"/>
      <c r="M153" s="178"/>
      <c r="N153" s="178"/>
      <c r="O153" s="178"/>
      <c r="P153" s="178"/>
      <c r="Q153" s="178"/>
      <c r="R153" s="178"/>
    </row>
    <row r="154" spans="2:18" x14ac:dyDescent="0.2">
      <c r="B154" s="33"/>
      <c r="C154" s="33"/>
      <c r="D154" s="33"/>
      <c r="E154" s="33"/>
      <c r="F154" s="33"/>
      <c r="G154" s="33"/>
      <c r="H154" s="33"/>
      <c r="I154" s="33"/>
      <c r="J154" s="178"/>
      <c r="K154" s="178"/>
      <c r="L154" s="178"/>
      <c r="M154" s="178"/>
      <c r="N154" s="178"/>
      <c r="O154" s="178"/>
      <c r="P154" s="178"/>
      <c r="Q154" s="178"/>
      <c r="R154" s="178"/>
    </row>
    <row r="155" spans="2:18" x14ac:dyDescent="0.2">
      <c r="B155" s="33"/>
      <c r="C155" s="33"/>
      <c r="D155" s="33"/>
      <c r="E155" s="33"/>
      <c r="F155" s="33"/>
      <c r="G155" s="33"/>
      <c r="H155" s="33"/>
      <c r="I155" s="33"/>
      <c r="J155" s="178"/>
      <c r="K155" s="178"/>
      <c r="L155" s="178"/>
      <c r="M155" s="178"/>
      <c r="N155" s="178"/>
      <c r="O155" s="178"/>
      <c r="P155" s="178"/>
      <c r="Q155" s="178"/>
      <c r="R155" s="178"/>
    </row>
    <row r="156" spans="2:18" x14ac:dyDescent="0.2">
      <c r="B156" s="36" t="s">
        <v>326</v>
      </c>
      <c r="C156" s="39" t="s">
        <v>65</v>
      </c>
      <c r="D156" s="34">
        <f>'Nitrous oxide MMS'!M49*C$80</f>
        <v>2.8952830286262596E-3</v>
      </c>
      <c r="E156" s="34">
        <f>'Nitrous oxide MMS'!N49*$C$81</f>
        <v>1.2143956690701788E-4</v>
      </c>
      <c r="F156" s="34">
        <f>'Nitrous oxide MMS'!O49*$C$81</f>
        <v>9.5160895007697895E-5</v>
      </c>
      <c r="G156" s="34">
        <f>'Nitrous oxide MMS'!P49*$C$81</f>
        <v>2.2627380360253747E-4</v>
      </c>
      <c r="H156" s="34">
        <f>'Nitrous oxide MMS'!Q49*$C$81</f>
        <v>5.2863753368988719E-5</v>
      </c>
      <c r="I156" s="33" t="s">
        <v>332</v>
      </c>
      <c r="J156" s="178"/>
      <c r="K156" s="178"/>
      <c r="L156" s="178"/>
      <c r="M156" s="178"/>
      <c r="N156" s="178"/>
      <c r="O156" s="178"/>
      <c r="P156" s="178"/>
      <c r="Q156" s="178"/>
      <c r="R156" s="178"/>
    </row>
    <row r="157" spans="2:18" x14ac:dyDescent="0.2">
      <c r="B157" s="33"/>
      <c r="C157" s="39" t="s">
        <v>67</v>
      </c>
      <c r="D157" s="34">
        <f>'Nitrous oxide MMS'!M50*C$80</f>
        <v>2.3641394035302079E-3</v>
      </c>
      <c r="E157" s="34">
        <f>'Nitrous oxide MMS'!N50*$C$81</f>
        <v>9.6823909058500789E-5</v>
      </c>
      <c r="F157" s="34">
        <f>'Nitrous oxide MMS'!O50*$C$81</f>
        <v>7.5871893146700782E-5</v>
      </c>
      <c r="G157" s="34">
        <f>'Nitrous oxide MMS'!P50*$C$81</f>
        <v>1.8040836887295474E-4</v>
      </c>
      <c r="H157" s="34">
        <f>'Nitrous oxide MMS'!Q50*$C$81</f>
        <v>4.2148332533242794E-5</v>
      </c>
      <c r="I157" s="33" t="s">
        <v>332</v>
      </c>
      <c r="J157" s="178"/>
      <c r="K157" s="178"/>
      <c r="L157" s="178"/>
      <c r="M157" s="178"/>
      <c r="N157" s="178"/>
      <c r="O157" s="178"/>
      <c r="P157" s="178"/>
      <c r="Q157" s="178"/>
      <c r="R157" s="178"/>
    </row>
    <row r="158" spans="2:18" x14ac:dyDescent="0.2">
      <c r="B158" s="33"/>
      <c r="C158" s="39" t="s">
        <v>68</v>
      </c>
      <c r="D158" s="34">
        <f>'Nitrous oxide MMS'!M51*C$80</f>
        <v>2.2678578412567122E-3</v>
      </c>
      <c r="E158" s="34">
        <f>'Nitrous oxide MMS'!N51*$C$81</f>
        <v>1.0763543735914464E-4</v>
      </c>
      <c r="F158" s="34">
        <f>'Nitrous oxide MMS'!O51*$C$81</f>
        <v>8.4343882430704627E-5</v>
      </c>
      <c r="G158" s="34">
        <f>'Nitrous oxide MMS'!P51*$C$81</f>
        <v>2.0055308524217778E-4</v>
      </c>
      <c r="H158" s="34">
        <f>'Nitrous oxide MMS'!Q51*$C$81</f>
        <v>4.685468961424825E-5</v>
      </c>
      <c r="I158" s="33" t="s">
        <v>332</v>
      </c>
      <c r="J158" s="178"/>
      <c r="K158" s="178"/>
      <c r="L158" s="178"/>
      <c r="M158" s="178"/>
      <c r="N158" s="178"/>
      <c r="O158" s="178"/>
      <c r="P158" s="178"/>
      <c r="Q158" s="178"/>
      <c r="R158" s="178"/>
    </row>
    <row r="159" spans="2:18" x14ac:dyDescent="0.2">
      <c r="B159" s="33"/>
      <c r="C159" s="39" t="s">
        <v>69</v>
      </c>
      <c r="D159" s="34">
        <f>'Nitrous oxide MMS'!M52*C$80</f>
        <v>1.3594998699368529E-3</v>
      </c>
      <c r="E159" s="34">
        <f>'Nitrous oxide MMS'!N52*$C$81</f>
        <v>1.1733695726559836E-4</v>
      </c>
      <c r="F159" s="34">
        <f>'Nitrous oxide MMS'!O52*$C$81</f>
        <v>9.1946061364198367E-5</v>
      </c>
      <c r="G159" s="34">
        <f>'Nitrous oxide MMS'!P52*$C$81</f>
        <v>2.1862956448094034E-4</v>
      </c>
      <c r="H159" s="34">
        <f>'Nitrous oxide MMS'!Q52*$C$81</f>
        <v>5.1077849896364398E-5</v>
      </c>
      <c r="I159" s="33" t="s">
        <v>332</v>
      </c>
      <c r="J159" s="178"/>
      <c r="K159" s="178"/>
      <c r="L159" s="178"/>
      <c r="M159" s="178"/>
      <c r="N159" s="178"/>
      <c r="O159" s="178"/>
      <c r="P159" s="178"/>
      <c r="Q159" s="178"/>
      <c r="R159" s="178"/>
    </row>
    <row r="160" spans="2:18" x14ac:dyDescent="0.2">
      <c r="B160" s="33"/>
      <c r="C160" s="33"/>
      <c r="D160" s="319"/>
      <c r="E160" s="33"/>
      <c r="F160" s="33"/>
      <c r="G160" s="33"/>
      <c r="H160" s="33"/>
      <c r="I160" s="33"/>
      <c r="J160" s="178"/>
      <c r="K160" s="178"/>
      <c r="L160" s="178"/>
      <c r="M160" s="178"/>
      <c r="N160" s="178"/>
      <c r="O160" s="178"/>
      <c r="P160" s="178"/>
      <c r="Q160" s="178"/>
      <c r="R160" s="178"/>
    </row>
    <row r="161" spans="2:18" x14ac:dyDescent="0.2">
      <c r="B161" s="36" t="s">
        <v>340</v>
      </c>
      <c r="C161" s="39" t="s">
        <v>65</v>
      </c>
      <c r="D161" s="34">
        <f>'Nitrous oxide MMS'!M56*$C$80</f>
        <v>1.4244801086570674E-2</v>
      </c>
      <c r="E161" s="34">
        <f>'Nitrous oxide MMS'!N56*$C$81</f>
        <v>6.7662601958673799E-4</v>
      </c>
      <c r="F161" s="34">
        <f>'Nitrous oxide MMS'!O56*$C$81</f>
        <v>4.5496073008413656E-4</v>
      </c>
      <c r="G161" s="34">
        <f>'Nitrous oxide MMS'!P56*$C$81</f>
        <v>1.3770593951959304E-3</v>
      </c>
      <c r="H161" s="34">
        <f>'Nitrous oxide MMS'!Q56*$C$81</f>
        <v>2.1425944652819139E-4</v>
      </c>
      <c r="I161" s="33" t="s">
        <v>332</v>
      </c>
      <c r="J161" s="178"/>
      <c r="K161" s="178"/>
      <c r="L161" s="178"/>
      <c r="M161" s="178"/>
      <c r="N161" s="178"/>
      <c r="O161" s="178"/>
      <c r="P161" s="178"/>
      <c r="Q161" s="178"/>
      <c r="R161" s="178"/>
    </row>
    <row r="162" spans="2:18" x14ac:dyDescent="0.2">
      <c r="B162" s="33"/>
      <c r="C162" s="39" t="s">
        <v>67</v>
      </c>
      <c r="D162" s="34">
        <f>'Nitrous oxide MMS'!M57*$C$80</f>
        <v>5.2275638491858928E-4</v>
      </c>
      <c r="E162" s="34">
        <f>'Nitrous oxide MMS'!N57*$C$81</f>
        <v>7.7921599835255185E-5</v>
      </c>
      <c r="F162" s="34">
        <f>'Nitrous oxide MMS'!O57*$C$81</f>
        <v>-1.4188245654866346E-5</v>
      </c>
      <c r="G162" s="34">
        <f>'Nitrous oxide MMS'!P57*$C$81</f>
        <v>2.615158393255132E-4</v>
      </c>
      <c r="H162" s="34">
        <f>'Nitrous oxide MMS'!Q57*$C$81</f>
        <v>-4.6362059236062684E-5</v>
      </c>
      <c r="I162" s="33" t="s">
        <v>332</v>
      </c>
      <c r="J162" s="178"/>
      <c r="K162" s="178"/>
      <c r="L162" s="178"/>
      <c r="M162" s="178"/>
      <c r="N162" s="178"/>
      <c r="O162" s="178"/>
      <c r="P162" s="178"/>
      <c r="Q162" s="178"/>
      <c r="R162" s="178"/>
    </row>
    <row r="163" spans="2:18" x14ac:dyDescent="0.2">
      <c r="B163" s="33"/>
      <c r="C163" s="39" t="s">
        <v>68</v>
      </c>
      <c r="D163" s="34">
        <f>'Nitrous oxide MMS'!M58*$C$80</f>
        <v>2.8359316808339186E-3</v>
      </c>
      <c r="E163" s="34">
        <f>'Nitrous oxide MMS'!N58*$C$81</f>
        <v>1.7099675113461135E-4</v>
      </c>
      <c r="F163" s="34">
        <f>'Nitrous oxide MMS'!O58*$C$81</f>
        <v>5.8746094661129849E-5</v>
      </c>
      <c r="G163" s="34">
        <f>'Nitrous oxide MMS'!P58*$C$81</f>
        <v>4.3493928805629021E-4</v>
      </c>
      <c r="H163" s="34">
        <f>'Nitrous oxide MMS'!Q58*$C$81</f>
        <v>-5.8455952170681289E-6</v>
      </c>
      <c r="I163" s="33" t="s">
        <v>332</v>
      </c>
      <c r="J163" s="178"/>
      <c r="K163" s="178"/>
      <c r="L163" s="178"/>
      <c r="M163" s="178"/>
      <c r="N163" s="178"/>
      <c r="O163" s="178"/>
      <c r="P163" s="178"/>
      <c r="Q163" s="178"/>
      <c r="R163" s="178"/>
    </row>
    <row r="164" spans="2:18" x14ac:dyDescent="0.2">
      <c r="B164" s="33"/>
      <c r="C164" s="39" t="s">
        <v>69</v>
      </c>
      <c r="D164" s="34">
        <f>'Nitrous oxide MMS'!M59*$C$80</f>
        <v>6.4281285623561954E-3</v>
      </c>
      <c r="E164" s="34">
        <f>'Nitrous oxide MMS'!N59*$C$81</f>
        <v>5.4221305642815755E-4</v>
      </c>
      <c r="F164" s="34">
        <f>'Nitrous oxide MMS'!O59*$C$81</f>
        <v>3.4963379092763601E-4</v>
      </c>
      <c r="G164" s="34">
        <f>'Nitrous oxide MMS'!P59*$C$81</f>
        <v>1.1266127475175274E-3</v>
      </c>
      <c r="H164" s="34">
        <f>'Nitrous oxide MMS'!Q59*$C$81</f>
        <v>1.5574825520081568E-4</v>
      </c>
      <c r="I164" s="33" t="s">
        <v>332</v>
      </c>
      <c r="J164" s="178"/>
      <c r="K164" s="178"/>
      <c r="L164" s="178"/>
      <c r="M164" s="178"/>
      <c r="N164" s="178"/>
      <c r="O164" s="178"/>
      <c r="P164" s="178"/>
      <c r="Q164" s="178"/>
      <c r="R164" s="178"/>
    </row>
    <row r="165" spans="2:18" x14ac:dyDescent="0.2">
      <c r="B165" s="33"/>
      <c r="C165" s="33"/>
      <c r="D165" s="319"/>
      <c r="E165" s="33"/>
      <c r="F165" s="33"/>
      <c r="G165" s="33"/>
      <c r="H165" s="33"/>
      <c r="I165" s="33"/>
      <c r="J165" s="178"/>
      <c r="K165" s="178"/>
      <c r="L165" s="178"/>
      <c r="M165" s="178"/>
      <c r="N165" s="178"/>
      <c r="O165" s="178"/>
      <c r="P165" s="178"/>
      <c r="Q165" s="178"/>
      <c r="R165" s="178"/>
    </row>
    <row r="166" spans="2:18" x14ac:dyDescent="0.2">
      <c r="B166" s="33"/>
      <c r="C166" s="36" t="s">
        <v>485</v>
      </c>
      <c r="D166" s="33"/>
      <c r="E166" s="33"/>
      <c r="F166" s="33"/>
      <c r="G166" s="33"/>
      <c r="H166" s="33"/>
      <c r="I166" s="33"/>
      <c r="J166" s="178"/>
      <c r="K166" s="178" t="s">
        <v>486</v>
      </c>
      <c r="L166" s="178" t="s">
        <v>394</v>
      </c>
      <c r="M166" s="178"/>
      <c r="N166" s="178"/>
      <c r="O166" s="178" t="s">
        <v>486</v>
      </c>
      <c r="P166" s="178" t="s">
        <v>185</v>
      </c>
      <c r="Q166" s="178" t="s">
        <v>487</v>
      </c>
      <c r="R166" s="178" t="s">
        <v>185</v>
      </c>
    </row>
    <row r="167" spans="2:18" x14ac:dyDescent="0.2">
      <c r="B167" s="33"/>
      <c r="C167" s="33" t="s">
        <v>468</v>
      </c>
      <c r="D167" s="33">
        <v>4.0000000000000001E-3</v>
      </c>
      <c r="E167" s="33"/>
      <c r="F167" s="33"/>
      <c r="G167" s="33"/>
      <c r="H167" s="33"/>
      <c r="I167" s="33" t="s">
        <v>401</v>
      </c>
      <c r="J167" s="178"/>
      <c r="K167" s="178"/>
      <c r="L167" s="178"/>
      <c r="M167" s="178"/>
      <c r="N167" s="178"/>
      <c r="O167" s="178"/>
      <c r="P167" s="178"/>
      <c r="Q167" s="178"/>
      <c r="R167" s="178"/>
    </row>
    <row r="168" spans="2:18" x14ac:dyDescent="0.2">
      <c r="B168" s="33"/>
      <c r="C168" s="33" t="s">
        <v>402</v>
      </c>
      <c r="D168" s="34">
        <f>GWP!C15</f>
        <v>1.5714285714285714</v>
      </c>
      <c r="E168" s="33"/>
      <c r="F168" s="33"/>
      <c r="G168" s="33"/>
      <c r="H168" s="33"/>
      <c r="I168" s="33"/>
      <c r="J168" s="178"/>
      <c r="K168" s="178"/>
      <c r="L168" s="178"/>
      <c r="M168" s="178"/>
      <c r="N168" s="178"/>
      <c r="O168" s="178"/>
      <c r="P168" s="178"/>
      <c r="Q168" s="178"/>
      <c r="R168" s="178"/>
    </row>
    <row r="169" spans="2:18" x14ac:dyDescent="0.2">
      <c r="B169" s="33"/>
      <c r="C169" s="33"/>
      <c r="D169" s="33"/>
      <c r="E169" s="33"/>
      <c r="F169" s="33"/>
      <c r="G169" s="33"/>
      <c r="H169" s="33"/>
      <c r="I169" s="33"/>
      <c r="J169" s="178"/>
      <c r="K169" s="178"/>
      <c r="L169" s="178"/>
      <c r="M169" s="178"/>
      <c r="N169" s="178"/>
      <c r="O169" s="178"/>
      <c r="P169" s="178"/>
      <c r="Q169" s="178"/>
      <c r="R169" s="178"/>
    </row>
    <row r="170" spans="2:18" x14ac:dyDescent="0.2">
      <c r="B170" s="33"/>
      <c r="C170" s="39" t="s">
        <v>65</v>
      </c>
      <c r="D170" s="41">
        <f>(D156*$D$167*$D$168)+(D161*$D$167*$D$168)</f>
        <v>1.0773767158123788E-4</v>
      </c>
      <c r="E170" s="41">
        <f t="shared" ref="E170:H170" si="9">(E156*$D$167*$D$168)+(E161*$D$167*$D$168)</f>
        <v>5.0164122579607512E-6</v>
      </c>
      <c r="F170" s="41">
        <f t="shared" si="9"/>
        <v>3.457907357720102E-6</v>
      </c>
      <c r="G170" s="41">
        <f t="shared" si="9"/>
        <v>1.0078094392447513E-5</v>
      </c>
      <c r="H170" s="41">
        <f t="shared" si="9"/>
        <v>1.6790601136394177E-6</v>
      </c>
      <c r="I170" s="33" t="s">
        <v>488</v>
      </c>
      <c r="J170" s="178"/>
      <c r="K170" s="178"/>
      <c r="L170" s="178"/>
      <c r="M170" s="178"/>
      <c r="N170" s="178"/>
      <c r="O170" s="178"/>
      <c r="P170" s="178"/>
      <c r="Q170" s="178"/>
      <c r="R170" s="178"/>
    </row>
    <row r="171" spans="2:18" x14ac:dyDescent="0.2">
      <c r="B171" s="33"/>
      <c r="C171" s="39" t="s">
        <v>67</v>
      </c>
      <c r="D171" s="41">
        <f t="shared" ref="D171:H173" si="10">(D157*$D$167*$D$168)+(D162*$D$167*$D$168)</f>
        <v>1.8146202098821011E-5</v>
      </c>
      <c r="E171" s="41">
        <f t="shared" si="10"/>
        <v>1.0984003416178947E-6</v>
      </c>
      <c r="F171" s="41">
        <f t="shared" si="10"/>
        <v>3.8772578423438794E-7</v>
      </c>
      <c r="G171" s="41">
        <f t="shared" si="10"/>
        <v>2.7778093086760841E-6</v>
      </c>
      <c r="H171" s="41">
        <f t="shared" si="10"/>
        <v>-2.6486282132010753E-8</v>
      </c>
      <c r="I171" s="33" t="s">
        <v>488</v>
      </c>
      <c r="J171" s="178"/>
      <c r="K171" s="178"/>
      <c r="L171" s="178"/>
      <c r="M171" s="178"/>
      <c r="N171" s="178"/>
      <c r="O171" s="178"/>
      <c r="P171" s="178"/>
      <c r="Q171" s="178"/>
      <c r="R171" s="178"/>
    </row>
    <row r="172" spans="2:18" x14ac:dyDescent="0.2">
      <c r="B172" s="33"/>
      <c r="C172" s="39" t="s">
        <v>68</v>
      </c>
      <c r="D172" s="41">
        <f t="shared" si="10"/>
        <v>3.208096271028396E-5</v>
      </c>
      <c r="E172" s="41">
        <f t="shared" si="10"/>
        <v>1.7514023276750378E-6</v>
      </c>
      <c r="F172" s="41">
        <f t="shared" si="10"/>
        <v>8.9942271314867391E-7</v>
      </c>
      <c r="G172" s="41">
        <f t="shared" si="10"/>
        <v>3.9945234893046562E-6</v>
      </c>
      <c r="H172" s="41">
        <f t="shared" si="10"/>
        <v>2.5777145049656076E-7</v>
      </c>
      <c r="I172" s="33" t="s">
        <v>488</v>
      </c>
      <c r="J172" s="178"/>
      <c r="K172" s="178"/>
      <c r="L172" s="178"/>
      <c r="M172" s="178"/>
      <c r="N172" s="178"/>
      <c r="O172" s="178"/>
      <c r="P172" s="178"/>
      <c r="Q172" s="178"/>
      <c r="R172" s="178"/>
    </row>
    <row r="173" spans="2:18" x14ac:dyDescent="0.2">
      <c r="B173" s="33"/>
      <c r="C173" s="39" t="s">
        <v>69</v>
      </c>
      <c r="D173" s="41">
        <f t="shared" si="10"/>
        <v>4.8950807288699157E-5</v>
      </c>
      <c r="E173" s="41">
        <f t="shared" si="10"/>
        <v>4.1457429432178946E-6</v>
      </c>
      <c r="F173" s="41">
        <f t="shared" si="10"/>
        <v>2.7756447858343879E-6</v>
      </c>
      <c r="G173" s="41">
        <f t="shared" si="10"/>
        <v>8.4558088182760836E-6</v>
      </c>
      <c r="H173" s="41">
        <f t="shared" si="10"/>
        <v>1.3000498034679891E-6</v>
      </c>
      <c r="I173" s="33" t="s">
        <v>488</v>
      </c>
      <c r="J173" s="178"/>
      <c r="K173" s="178"/>
      <c r="L173" s="178"/>
      <c r="M173" s="178"/>
      <c r="N173" s="178"/>
      <c r="O173" s="178"/>
      <c r="P173" s="178"/>
      <c r="Q173" s="178"/>
      <c r="R173" s="178"/>
    </row>
    <row r="174" spans="2:18" x14ac:dyDescent="0.2">
      <c r="B174" s="33"/>
      <c r="C174" s="33"/>
      <c r="D174" s="41">
        <f>SUM(D170:D173)</f>
        <v>2.0691564367904201E-4</v>
      </c>
      <c r="E174" s="33"/>
      <c r="F174" s="33"/>
      <c r="G174" s="33"/>
      <c r="H174" s="33"/>
      <c r="I174" s="33"/>
      <c r="J174" s="178"/>
      <c r="K174" s="178"/>
      <c r="L174" s="178"/>
      <c r="M174" s="178"/>
      <c r="N174" s="178"/>
      <c r="O174" s="178"/>
      <c r="P174" s="178"/>
      <c r="Q174" s="178"/>
      <c r="R174" s="178"/>
    </row>
    <row r="175" spans="2:18" x14ac:dyDescent="0.2">
      <c r="B175" s="33"/>
      <c r="C175" s="33"/>
      <c r="D175" s="41"/>
      <c r="E175" s="33"/>
      <c r="F175" s="33"/>
      <c r="G175" s="33"/>
      <c r="H175" s="33"/>
      <c r="I175" s="33"/>
      <c r="J175" s="178"/>
      <c r="K175" s="178"/>
      <c r="L175" s="178"/>
      <c r="M175" s="178"/>
      <c r="N175" s="178"/>
      <c r="O175" s="178"/>
      <c r="P175" s="178"/>
      <c r="Q175" s="178"/>
      <c r="R175" s="178"/>
    </row>
    <row r="176" spans="2:18" x14ac:dyDescent="0.2">
      <c r="B176" s="36" t="s">
        <v>489</v>
      </c>
      <c r="C176" s="33"/>
      <c r="D176" s="318">
        <f>SUM(D170:D173)</f>
        <v>2.0691564367904201E-4</v>
      </c>
      <c r="E176" s="33"/>
      <c r="F176" s="33"/>
      <c r="G176" s="33"/>
      <c r="H176" s="33"/>
      <c r="I176" s="33" t="s">
        <v>418</v>
      </c>
      <c r="J176" s="178"/>
      <c r="K176" s="178"/>
      <c r="L176" s="178"/>
      <c r="M176" s="178"/>
      <c r="N176" s="178"/>
      <c r="O176" s="178"/>
      <c r="P176" s="178"/>
      <c r="Q176" s="178"/>
      <c r="R176" s="178"/>
    </row>
    <row r="177" spans="2:18" x14ac:dyDescent="0.2">
      <c r="B177" s="36" t="s">
        <v>489</v>
      </c>
      <c r="C177" s="33"/>
      <c r="D177" s="34">
        <f>D176*GWP!C6</f>
        <v>5.4832645574946132E-2</v>
      </c>
      <c r="E177" s="33"/>
      <c r="F177" s="33"/>
      <c r="G177" s="33"/>
      <c r="H177" s="33"/>
      <c r="I177" s="33" t="s">
        <v>483</v>
      </c>
      <c r="J177" s="178"/>
      <c r="K177" s="178"/>
      <c r="L177" s="178"/>
      <c r="M177" s="178"/>
      <c r="N177" s="178"/>
      <c r="O177" s="178"/>
      <c r="P177" s="178"/>
      <c r="Q177" s="178"/>
      <c r="R177" s="178"/>
    </row>
    <row r="178" spans="2:18" x14ac:dyDescent="0.2">
      <c r="B178" s="92" t="s">
        <v>489</v>
      </c>
      <c r="C178" s="92"/>
      <c r="D178" s="197">
        <f>D177*10^3</f>
        <v>54.832645574946135</v>
      </c>
      <c r="E178" s="92"/>
      <c r="F178" s="92"/>
      <c r="G178" s="92"/>
      <c r="H178" s="92"/>
      <c r="I178" s="92" t="s">
        <v>4</v>
      </c>
      <c r="J178" s="180"/>
      <c r="K178" s="180"/>
      <c r="L178" s="180"/>
      <c r="M178" s="180"/>
      <c r="N178" s="180"/>
      <c r="O178" s="180"/>
      <c r="P178" s="180"/>
      <c r="Q178" s="180"/>
      <c r="R178" s="180"/>
    </row>
    <row r="179" spans="2:18" x14ac:dyDescent="0.2">
      <c r="B179" s="33"/>
      <c r="C179" s="33"/>
      <c r="D179" s="33"/>
      <c r="E179" s="33"/>
      <c r="F179" s="33"/>
      <c r="G179" s="33"/>
      <c r="H179" s="33"/>
      <c r="I179" s="33"/>
      <c r="J179" s="178"/>
      <c r="K179" s="178"/>
      <c r="L179" s="178"/>
      <c r="M179" s="178"/>
      <c r="N179" s="178"/>
      <c r="O179" s="178"/>
      <c r="P179" s="178"/>
      <c r="Q179" s="178"/>
      <c r="R179" s="178"/>
    </row>
    <row r="180" spans="2:18" ht="18" x14ac:dyDescent="0.2">
      <c r="B180" s="201" t="s">
        <v>391</v>
      </c>
      <c r="C180" s="33"/>
      <c r="D180" s="33"/>
      <c r="E180" s="33"/>
      <c r="F180" s="33"/>
      <c r="G180" s="33"/>
      <c r="H180" s="33"/>
      <c r="I180" s="33"/>
      <c r="J180" s="178"/>
      <c r="K180" s="178"/>
      <c r="L180" s="178"/>
      <c r="M180" s="178"/>
      <c r="N180" s="178"/>
      <c r="O180" s="178"/>
      <c r="P180" s="178"/>
      <c r="Q180" s="178"/>
      <c r="R180" s="178"/>
    </row>
    <row r="181" spans="2:18" x14ac:dyDescent="0.2">
      <c r="B181" s="33"/>
      <c r="C181" s="33"/>
      <c r="D181" s="33"/>
      <c r="E181" s="33"/>
      <c r="F181" s="33"/>
      <c r="G181" s="33"/>
      <c r="H181" s="33"/>
      <c r="I181" s="33"/>
      <c r="J181" s="178"/>
      <c r="K181" s="178"/>
      <c r="L181" s="178"/>
      <c r="M181" s="178"/>
      <c r="N181" s="178"/>
      <c r="O181" s="178"/>
      <c r="P181" s="178"/>
      <c r="Q181" s="178"/>
      <c r="R181" s="178"/>
    </row>
    <row r="182" spans="2:18" x14ac:dyDescent="0.2">
      <c r="B182" s="33" t="s">
        <v>490</v>
      </c>
      <c r="C182" s="33"/>
      <c r="D182" s="36" t="s">
        <v>491</v>
      </c>
      <c r="E182" s="33"/>
      <c r="F182" s="33"/>
      <c r="G182" s="33"/>
      <c r="H182" s="33"/>
      <c r="I182" s="33"/>
      <c r="J182" s="178" t="s">
        <v>492</v>
      </c>
      <c r="K182" s="178" t="s">
        <v>493</v>
      </c>
      <c r="L182" s="178" t="s">
        <v>185</v>
      </c>
      <c r="M182" s="178"/>
      <c r="N182" s="178"/>
      <c r="O182" s="178" t="s">
        <v>493</v>
      </c>
      <c r="P182" s="178" t="s">
        <v>494</v>
      </c>
      <c r="Q182" s="178" t="s">
        <v>495</v>
      </c>
      <c r="R182" s="178" t="s">
        <v>185</v>
      </c>
    </row>
    <row r="183" spans="2:18" x14ac:dyDescent="0.2">
      <c r="B183" s="33"/>
      <c r="C183" s="33"/>
      <c r="D183" s="33" t="s">
        <v>496</v>
      </c>
      <c r="E183" s="33"/>
      <c r="F183" s="33"/>
      <c r="G183" s="33"/>
      <c r="H183" s="33"/>
      <c r="I183" s="33" t="s">
        <v>448</v>
      </c>
      <c r="J183" s="178"/>
      <c r="K183" s="178"/>
      <c r="L183" s="178"/>
      <c r="M183" s="178"/>
      <c r="N183" s="178"/>
      <c r="O183" s="178"/>
      <c r="P183" s="178"/>
      <c r="Q183" s="178"/>
      <c r="R183" s="178"/>
    </row>
    <row r="184" spans="2:18" x14ac:dyDescent="0.2">
      <c r="B184" s="33"/>
      <c r="C184" s="33"/>
      <c r="D184" s="33" t="s">
        <v>438</v>
      </c>
      <c r="E184" s="33"/>
      <c r="F184" s="33"/>
      <c r="G184" s="33"/>
      <c r="H184" s="33"/>
      <c r="I184" s="33" t="s">
        <v>448</v>
      </c>
      <c r="J184" s="178"/>
      <c r="K184" s="178"/>
      <c r="L184" s="178"/>
      <c r="M184" s="178"/>
      <c r="N184" s="178"/>
      <c r="O184" s="178"/>
      <c r="P184" s="178"/>
      <c r="Q184" s="178"/>
      <c r="R184" s="178"/>
    </row>
    <row r="185" spans="2:18" x14ac:dyDescent="0.2">
      <c r="B185" s="33"/>
      <c r="C185" s="33"/>
      <c r="D185" s="33" t="s">
        <v>497</v>
      </c>
      <c r="E185" s="33">
        <v>0.11</v>
      </c>
      <c r="F185" s="33"/>
      <c r="G185" s="33"/>
      <c r="H185" s="33"/>
      <c r="I185" s="33" t="s">
        <v>498</v>
      </c>
      <c r="J185" s="178"/>
      <c r="K185" s="178"/>
      <c r="L185" s="178"/>
      <c r="M185" s="178"/>
      <c r="N185" s="178"/>
      <c r="O185" s="178"/>
      <c r="P185" s="178"/>
      <c r="Q185" s="178"/>
      <c r="R185" s="178"/>
    </row>
    <row r="186" spans="2:18" x14ac:dyDescent="0.2">
      <c r="B186" s="33"/>
      <c r="C186" s="33"/>
      <c r="D186" s="33"/>
      <c r="E186" s="33"/>
      <c r="F186" s="33"/>
      <c r="G186" s="33"/>
      <c r="H186" s="33"/>
      <c r="I186" s="33"/>
      <c r="J186" s="178"/>
      <c r="K186" s="178"/>
      <c r="L186" s="178"/>
      <c r="M186" s="178"/>
      <c r="N186" s="178"/>
      <c r="O186" s="178"/>
      <c r="P186" s="178"/>
      <c r="Q186" s="178"/>
      <c r="R186" s="178"/>
    </row>
    <row r="187" spans="2:18" x14ac:dyDescent="0.2">
      <c r="B187" s="33"/>
      <c r="C187" s="33"/>
      <c r="D187" s="39" t="s">
        <v>425</v>
      </c>
      <c r="E187" s="39"/>
      <c r="F187" s="39" t="s">
        <v>81</v>
      </c>
      <c r="G187" s="33"/>
      <c r="H187" s="33"/>
      <c r="I187" s="33"/>
      <c r="J187" s="178"/>
      <c r="K187" s="178"/>
      <c r="L187" s="178"/>
      <c r="M187" s="178"/>
      <c r="N187" s="178"/>
      <c r="O187" s="178"/>
      <c r="P187" s="178"/>
      <c r="Q187" s="178"/>
      <c r="R187" s="178"/>
    </row>
    <row r="188" spans="2:18" x14ac:dyDescent="0.2">
      <c r="B188" s="33" t="s">
        <v>441</v>
      </c>
      <c r="C188" s="39" t="s">
        <v>65</v>
      </c>
      <c r="D188" s="33">
        <f>(D11*10^-6)*$E$185</f>
        <v>0</v>
      </c>
      <c r="E188" s="41"/>
      <c r="F188" s="33">
        <f>(F11*10^-6)*$E$185</f>
        <v>0</v>
      </c>
      <c r="G188" s="33"/>
      <c r="H188" s="33"/>
      <c r="I188" s="33" t="s">
        <v>332</v>
      </c>
      <c r="J188" s="178"/>
      <c r="K188" s="178"/>
      <c r="L188" s="178"/>
      <c r="M188" s="178"/>
      <c r="N188" s="178"/>
      <c r="O188" s="178"/>
      <c r="P188" s="178"/>
      <c r="Q188" s="178"/>
      <c r="R188" s="178"/>
    </row>
    <row r="189" spans="2:18" x14ac:dyDescent="0.2">
      <c r="B189" s="33"/>
      <c r="C189" s="39" t="s">
        <v>67</v>
      </c>
      <c r="D189" s="33">
        <f>(D12*10^-6)*$E$185</f>
        <v>0</v>
      </c>
      <c r="E189" s="41"/>
      <c r="F189" s="33">
        <f>(F12*10^-6)*$E$185</f>
        <v>0</v>
      </c>
      <c r="G189" s="33"/>
      <c r="H189" s="33"/>
      <c r="I189" s="33" t="s">
        <v>332</v>
      </c>
      <c r="J189" s="178"/>
      <c r="K189" s="178"/>
      <c r="L189" s="178"/>
      <c r="M189" s="178"/>
      <c r="N189" s="178"/>
      <c r="O189" s="178"/>
      <c r="P189" s="178"/>
      <c r="Q189" s="178"/>
      <c r="R189" s="178"/>
    </row>
    <row r="190" spans="2:18" x14ac:dyDescent="0.2">
      <c r="B190" s="33"/>
      <c r="C190" s="39" t="s">
        <v>68</v>
      </c>
      <c r="D190" s="33">
        <f>(D13*10^-6)*$E$185</f>
        <v>0</v>
      </c>
      <c r="E190" s="41"/>
      <c r="F190" s="33">
        <f>(F13*10^-6)*$E$185</f>
        <v>0</v>
      </c>
      <c r="G190" s="33"/>
      <c r="H190" s="33"/>
      <c r="I190" s="33" t="s">
        <v>332</v>
      </c>
      <c r="J190" s="178"/>
      <c r="K190" s="178"/>
      <c r="L190" s="178"/>
      <c r="M190" s="178"/>
      <c r="N190" s="178"/>
      <c r="O190" s="178"/>
      <c r="P190" s="178"/>
      <c r="Q190" s="178"/>
      <c r="R190" s="178"/>
    </row>
    <row r="191" spans="2:18" x14ac:dyDescent="0.2">
      <c r="B191" s="33"/>
      <c r="C191" s="39" t="s">
        <v>69</v>
      </c>
      <c r="D191" s="33">
        <f>(D14*10^-6)*$E$185</f>
        <v>0</v>
      </c>
      <c r="E191" s="41"/>
      <c r="F191" s="33">
        <f>(F14*10^-6)*$E$185</f>
        <v>0</v>
      </c>
      <c r="G191" s="33"/>
      <c r="H191" s="33"/>
      <c r="I191" s="33" t="s">
        <v>332</v>
      </c>
      <c r="J191" s="178"/>
      <c r="K191" s="178"/>
      <c r="L191" s="178"/>
      <c r="M191" s="178"/>
      <c r="N191" s="178"/>
      <c r="O191" s="178"/>
      <c r="P191" s="178"/>
      <c r="Q191" s="178"/>
      <c r="R191" s="178"/>
    </row>
    <row r="192" spans="2:18" x14ac:dyDescent="0.2">
      <c r="B192" s="33"/>
      <c r="C192" s="39"/>
      <c r="D192" s="36"/>
      <c r="E192" s="36"/>
      <c r="F192" s="33"/>
      <c r="G192" s="33"/>
      <c r="H192" s="33"/>
      <c r="I192" s="33" t="s">
        <v>475</v>
      </c>
      <c r="J192" s="178"/>
      <c r="K192" s="178"/>
      <c r="L192" s="178"/>
      <c r="M192" s="178"/>
      <c r="N192" s="178"/>
      <c r="O192" s="178"/>
      <c r="P192" s="178"/>
      <c r="Q192" s="178"/>
      <c r="R192" s="178"/>
    </row>
    <row r="193" spans="2:18" x14ac:dyDescent="0.2">
      <c r="B193" s="33"/>
      <c r="C193" s="39"/>
      <c r="D193" s="39" t="s">
        <v>425</v>
      </c>
      <c r="E193" s="39"/>
      <c r="F193" s="39" t="s">
        <v>81</v>
      </c>
      <c r="G193" s="33"/>
      <c r="H193" s="33"/>
      <c r="I193" s="97"/>
      <c r="J193" s="178"/>
      <c r="K193" s="179"/>
      <c r="L193" s="179"/>
      <c r="M193" s="179"/>
      <c r="N193" s="179"/>
      <c r="O193" s="179"/>
      <c r="P193" s="179"/>
      <c r="Q193" s="179"/>
      <c r="R193" s="179"/>
    </row>
    <row r="194" spans="2:18" x14ac:dyDescent="0.2">
      <c r="B194" s="33" t="s">
        <v>443</v>
      </c>
      <c r="C194" s="39" t="s">
        <v>65</v>
      </c>
      <c r="D194" s="33">
        <f>(D17*10^-6)*$E$185</f>
        <v>9.8999999999999999E-4</v>
      </c>
      <c r="E194" s="37"/>
      <c r="F194" s="33">
        <f>(F17*10^-6)*$E$185</f>
        <v>0</v>
      </c>
      <c r="G194" s="33"/>
      <c r="H194" s="33"/>
      <c r="I194" s="97"/>
      <c r="J194" s="178"/>
      <c r="K194" s="179"/>
      <c r="L194" s="179"/>
      <c r="M194" s="179"/>
      <c r="N194" s="179"/>
      <c r="O194" s="179"/>
      <c r="P194" s="179"/>
      <c r="Q194" s="179"/>
      <c r="R194" s="179"/>
    </row>
    <row r="195" spans="2:18" x14ac:dyDescent="0.2">
      <c r="B195" s="33"/>
      <c r="C195" s="39" t="s">
        <v>67</v>
      </c>
      <c r="D195" s="33">
        <f>(D18*10^-6)*$E$185</f>
        <v>9.8999999999999999E-4</v>
      </c>
      <c r="E195" s="37"/>
      <c r="F195" s="33">
        <f>(F18*10^-6)*$E$185</f>
        <v>0</v>
      </c>
      <c r="G195" s="33"/>
      <c r="H195" s="33"/>
      <c r="I195" s="97"/>
      <c r="J195" s="178"/>
      <c r="K195" s="179"/>
      <c r="L195" s="179"/>
      <c r="M195" s="179"/>
      <c r="N195" s="179"/>
      <c r="O195" s="179"/>
      <c r="P195" s="179"/>
      <c r="Q195" s="179"/>
      <c r="R195" s="179"/>
    </row>
    <row r="196" spans="2:18" x14ac:dyDescent="0.2">
      <c r="B196" s="33"/>
      <c r="C196" s="39" t="s">
        <v>68</v>
      </c>
      <c r="D196" s="33">
        <f>(D19*10^-6)*$E$185</f>
        <v>9.8999999999999999E-4</v>
      </c>
      <c r="E196" s="37"/>
      <c r="F196" s="33">
        <f>(F19*10^-6)*$E$185</f>
        <v>0</v>
      </c>
      <c r="G196" s="33"/>
      <c r="H196" s="33"/>
      <c r="I196" s="97"/>
      <c r="J196" s="178"/>
      <c r="K196" s="179"/>
      <c r="L196" s="179"/>
      <c r="M196" s="179"/>
      <c r="N196" s="179"/>
      <c r="O196" s="179"/>
      <c r="P196" s="179"/>
      <c r="Q196" s="179"/>
      <c r="R196" s="179"/>
    </row>
    <row r="197" spans="2:18" x14ac:dyDescent="0.2">
      <c r="B197" s="33"/>
      <c r="C197" s="39" t="s">
        <v>69</v>
      </c>
      <c r="D197" s="33">
        <f>(D20*10^-6)*$E$185</f>
        <v>9.8999999999999999E-4</v>
      </c>
      <c r="E197" s="37"/>
      <c r="F197" s="33">
        <f>(F20*10^-6)*$E$185</f>
        <v>0</v>
      </c>
      <c r="G197" s="33"/>
      <c r="H197" s="33"/>
      <c r="I197" s="97"/>
      <c r="J197" s="178"/>
      <c r="K197" s="179"/>
      <c r="L197" s="179"/>
      <c r="M197" s="179"/>
      <c r="N197" s="179"/>
      <c r="O197" s="179"/>
      <c r="P197" s="179"/>
      <c r="Q197" s="179"/>
      <c r="R197" s="179"/>
    </row>
    <row r="198" spans="2:18" x14ac:dyDescent="0.2">
      <c r="B198" s="33"/>
      <c r="C198" s="39"/>
      <c r="D198" s="38"/>
      <c r="E198" s="37"/>
      <c r="F198" s="33"/>
      <c r="G198" s="33"/>
      <c r="H198" s="33"/>
      <c r="I198" s="97"/>
      <c r="J198" s="178"/>
      <c r="K198" s="179"/>
      <c r="L198" s="179"/>
      <c r="M198" s="179"/>
      <c r="N198" s="179"/>
      <c r="O198" s="179"/>
      <c r="P198" s="179"/>
      <c r="Q198" s="179"/>
      <c r="R198" s="179"/>
    </row>
    <row r="199" spans="2:18" x14ac:dyDescent="0.2">
      <c r="B199" s="33"/>
      <c r="C199" s="39"/>
      <c r="D199" s="38"/>
      <c r="E199" s="37"/>
      <c r="F199" s="33"/>
      <c r="G199" s="33"/>
      <c r="H199" s="33"/>
      <c r="I199" s="97"/>
      <c r="J199" s="178"/>
      <c r="K199" s="179"/>
      <c r="L199" s="179"/>
      <c r="M199" s="179"/>
      <c r="N199" s="179"/>
      <c r="O199" s="179"/>
      <c r="P199" s="179"/>
      <c r="Q199" s="179"/>
      <c r="R199" s="179"/>
    </row>
    <row r="200" spans="2:18" x14ac:dyDescent="0.2">
      <c r="B200" s="186" t="s">
        <v>499</v>
      </c>
      <c r="C200" s="222"/>
      <c r="D200" s="109"/>
      <c r="E200" s="223"/>
      <c r="F200" s="187"/>
      <c r="G200" s="187"/>
      <c r="H200" s="187"/>
      <c r="I200" s="184"/>
      <c r="J200" s="178"/>
      <c r="K200" s="179"/>
      <c r="L200" s="179"/>
      <c r="M200" s="179"/>
      <c r="N200" s="179"/>
      <c r="O200" s="179"/>
      <c r="P200" s="179"/>
      <c r="Q200" s="179"/>
      <c r="R200" s="179"/>
    </row>
    <row r="201" spans="2:18" x14ac:dyDescent="0.2">
      <c r="B201" s="143"/>
      <c r="C201" s="39"/>
      <c r="D201" s="38"/>
      <c r="E201" s="37"/>
      <c r="F201" s="33"/>
      <c r="G201" s="33"/>
      <c r="H201" s="33"/>
      <c r="I201" s="185"/>
      <c r="J201" s="178"/>
      <c r="K201" s="179"/>
      <c r="L201" s="179"/>
      <c r="M201" s="179"/>
      <c r="N201" s="179"/>
      <c r="O201" s="179"/>
      <c r="P201" s="179"/>
      <c r="Q201" s="179"/>
      <c r="R201" s="179"/>
    </row>
    <row r="202" spans="2:18" x14ac:dyDescent="0.2">
      <c r="B202" s="224" t="s">
        <v>237</v>
      </c>
      <c r="C202" s="39" t="s">
        <v>65</v>
      </c>
      <c r="D202" s="38">
        <f t="shared" ref="D202:H205" si="11">D138</f>
        <v>1.5332332925446063E-3</v>
      </c>
      <c r="E202" s="38">
        <f t="shared" si="11"/>
        <v>0</v>
      </c>
      <c r="F202" s="38">
        <f t="shared" si="11"/>
        <v>0</v>
      </c>
      <c r="G202" s="38">
        <f t="shared" si="11"/>
        <v>0</v>
      </c>
      <c r="H202" s="38">
        <f t="shared" si="11"/>
        <v>0</v>
      </c>
      <c r="I202" s="112" t="s">
        <v>332</v>
      </c>
      <c r="J202" s="178"/>
      <c r="K202" s="179"/>
      <c r="L202" s="179"/>
      <c r="M202" s="179"/>
      <c r="N202" s="179"/>
      <c r="O202" s="179"/>
      <c r="P202" s="179"/>
      <c r="Q202" s="179"/>
      <c r="R202" s="179"/>
    </row>
    <row r="203" spans="2:18" x14ac:dyDescent="0.2">
      <c r="B203" s="143"/>
      <c r="C203" s="39" t="s">
        <v>67</v>
      </c>
      <c r="D203" s="38">
        <f t="shared" si="11"/>
        <v>2.582417160387226E-4</v>
      </c>
      <c r="E203" s="38">
        <f t="shared" si="11"/>
        <v>0</v>
      </c>
      <c r="F203" s="38">
        <f t="shared" si="11"/>
        <v>0</v>
      </c>
      <c r="G203" s="38">
        <f t="shared" si="11"/>
        <v>0</v>
      </c>
      <c r="H203" s="38">
        <f t="shared" si="11"/>
        <v>0</v>
      </c>
      <c r="I203" s="112" t="s">
        <v>332</v>
      </c>
      <c r="J203" s="178"/>
      <c r="K203" s="179"/>
      <c r="L203" s="179"/>
      <c r="M203" s="179"/>
      <c r="N203" s="179"/>
      <c r="O203" s="179"/>
      <c r="P203" s="179"/>
      <c r="Q203" s="179"/>
      <c r="R203" s="179"/>
    </row>
    <row r="204" spans="2:18" x14ac:dyDescent="0.2">
      <c r="B204" s="143"/>
      <c r="C204" s="39" t="s">
        <v>68</v>
      </c>
      <c r="D204" s="38">
        <f t="shared" si="11"/>
        <v>4.5654968556843459E-4</v>
      </c>
      <c r="E204" s="38">
        <f t="shared" si="11"/>
        <v>0</v>
      </c>
      <c r="F204" s="38">
        <f t="shared" si="11"/>
        <v>0</v>
      </c>
      <c r="G204" s="38">
        <f t="shared" si="11"/>
        <v>0</v>
      </c>
      <c r="H204" s="38">
        <f t="shared" si="11"/>
        <v>0</v>
      </c>
      <c r="I204" s="112" t="s">
        <v>332</v>
      </c>
      <c r="J204" s="178"/>
      <c r="K204" s="179"/>
      <c r="L204" s="179"/>
      <c r="M204" s="179"/>
      <c r="N204" s="179"/>
      <c r="O204" s="179"/>
      <c r="P204" s="179"/>
      <c r="Q204" s="179"/>
      <c r="R204" s="179"/>
    </row>
    <row r="205" spans="2:18" x14ac:dyDescent="0.2">
      <c r="B205" s="143"/>
      <c r="C205" s="39" t="s">
        <v>69</v>
      </c>
      <c r="D205" s="38">
        <f t="shared" si="11"/>
        <v>6.966273387055352E-4</v>
      </c>
      <c r="E205" s="38">
        <f t="shared" si="11"/>
        <v>0</v>
      </c>
      <c r="F205" s="38">
        <f t="shared" si="11"/>
        <v>0</v>
      </c>
      <c r="G205" s="38">
        <f t="shared" si="11"/>
        <v>0</v>
      </c>
      <c r="H205" s="38">
        <f t="shared" si="11"/>
        <v>0</v>
      </c>
      <c r="I205" s="112" t="s">
        <v>332</v>
      </c>
      <c r="J205" s="178"/>
      <c r="K205" s="179"/>
      <c r="L205" s="179"/>
      <c r="M205" s="179"/>
      <c r="N205" s="179"/>
      <c r="O205" s="179"/>
      <c r="P205" s="179"/>
      <c r="Q205" s="179"/>
      <c r="R205" s="179"/>
    </row>
    <row r="206" spans="2:18" x14ac:dyDescent="0.2">
      <c r="B206" s="143"/>
      <c r="C206" s="39"/>
      <c r="D206" s="38"/>
      <c r="E206" s="37"/>
      <c r="F206" s="33"/>
      <c r="G206" s="33"/>
      <c r="H206" s="33"/>
      <c r="I206" s="185"/>
      <c r="J206" s="178"/>
      <c r="K206" s="179"/>
      <c r="L206" s="179"/>
      <c r="M206" s="179"/>
      <c r="N206" s="179"/>
      <c r="O206" s="179"/>
      <c r="P206" s="179"/>
      <c r="Q206" s="179"/>
      <c r="R206" s="179"/>
    </row>
    <row r="207" spans="2:18" x14ac:dyDescent="0.2">
      <c r="B207" s="224" t="s">
        <v>326</v>
      </c>
      <c r="C207" s="39" t="s">
        <v>65</v>
      </c>
      <c r="D207" s="38">
        <f>'Nitrous oxide MMS'!M49*$C$80</f>
        <v>2.8952830286262596E-3</v>
      </c>
      <c r="E207" s="38">
        <f>'Nitrous oxide MMS'!N49*$C$81</f>
        <v>1.2143956690701788E-4</v>
      </c>
      <c r="F207" s="38">
        <f>'Nitrous oxide MMS'!O49*$C$81</f>
        <v>9.5160895007697895E-5</v>
      </c>
      <c r="G207" s="38">
        <f>'Nitrous oxide MMS'!P49*$C$81</f>
        <v>2.2627380360253747E-4</v>
      </c>
      <c r="H207" s="38">
        <f>'Nitrous oxide MMS'!Q49*$C$81</f>
        <v>5.2863753368988719E-5</v>
      </c>
      <c r="I207" s="112" t="s">
        <v>332</v>
      </c>
      <c r="J207" s="178"/>
      <c r="K207" s="179"/>
      <c r="L207" s="179"/>
      <c r="M207" s="179"/>
      <c r="N207" s="179"/>
      <c r="O207" s="179"/>
      <c r="P207" s="179"/>
      <c r="Q207" s="179"/>
      <c r="R207" s="179"/>
    </row>
    <row r="208" spans="2:18" x14ac:dyDescent="0.2">
      <c r="B208" s="143"/>
      <c r="C208" s="39" t="s">
        <v>67</v>
      </c>
      <c r="D208" s="38">
        <f>'Nitrous oxide MMS'!M50*$C$80</f>
        <v>2.3641394035302079E-3</v>
      </c>
      <c r="E208" s="38">
        <f>'Nitrous oxide MMS'!N50*$C$81</f>
        <v>9.6823909058500789E-5</v>
      </c>
      <c r="F208" s="38">
        <f>'Nitrous oxide MMS'!O50*$C$81</f>
        <v>7.5871893146700782E-5</v>
      </c>
      <c r="G208" s="38">
        <f>'Nitrous oxide MMS'!P50*$C$81</f>
        <v>1.8040836887295474E-4</v>
      </c>
      <c r="H208" s="38">
        <f>'Nitrous oxide MMS'!Q50*$C$81</f>
        <v>4.2148332533242794E-5</v>
      </c>
      <c r="I208" s="112" t="s">
        <v>332</v>
      </c>
      <c r="J208" s="178"/>
      <c r="K208" s="179"/>
      <c r="L208" s="179"/>
      <c r="M208" s="179"/>
      <c r="N208" s="179"/>
      <c r="O208" s="179"/>
      <c r="P208" s="179"/>
      <c r="Q208" s="179"/>
      <c r="R208" s="179"/>
    </row>
    <row r="209" spans="2:28" x14ac:dyDescent="0.2">
      <c r="B209" s="143"/>
      <c r="C209" s="39" t="s">
        <v>68</v>
      </c>
      <c r="D209" s="38">
        <f>'Nitrous oxide MMS'!M51*$C$80</f>
        <v>2.2678578412567122E-3</v>
      </c>
      <c r="E209" s="38">
        <f>'Nitrous oxide MMS'!N51*$C$81</f>
        <v>1.0763543735914464E-4</v>
      </c>
      <c r="F209" s="38">
        <f>'Nitrous oxide MMS'!O51*$C$81</f>
        <v>8.4343882430704627E-5</v>
      </c>
      <c r="G209" s="38">
        <f>'Nitrous oxide MMS'!P51*$C$81</f>
        <v>2.0055308524217778E-4</v>
      </c>
      <c r="H209" s="38">
        <f>'Nitrous oxide MMS'!Q51*$C$81</f>
        <v>4.685468961424825E-5</v>
      </c>
      <c r="I209" s="112" t="s">
        <v>332</v>
      </c>
      <c r="J209" s="178"/>
      <c r="K209" s="179"/>
      <c r="L209" s="179"/>
      <c r="M209" s="179"/>
      <c r="N209" s="179"/>
      <c r="O209" s="179"/>
      <c r="P209" s="179"/>
      <c r="Q209" s="179"/>
      <c r="R209" s="179"/>
    </row>
    <row r="210" spans="2:28" x14ac:dyDescent="0.2">
      <c r="B210" s="143"/>
      <c r="C210" s="39" t="s">
        <v>69</v>
      </c>
      <c r="D210" s="38">
        <f>'Nitrous oxide MMS'!M52*$C$80</f>
        <v>1.3594998699368529E-3</v>
      </c>
      <c r="E210" s="38">
        <f>'Nitrous oxide MMS'!N52*$C$81</f>
        <v>1.1733695726559836E-4</v>
      </c>
      <c r="F210" s="38">
        <f>'Nitrous oxide MMS'!O52*$C$81</f>
        <v>9.1946061364198367E-5</v>
      </c>
      <c r="G210" s="38">
        <f>'Nitrous oxide MMS'!P52*$C$81</f>
        <v>2.1862956448094034E-4</v>
      </c>
      <c r="H210" s="38">
        <f>'Nitrous oxide MMS'!Q52*$C$81</f>
        <v>5.1077849896364398E-5</v>
      </c>
      <c r="I210" s="112" t="s">
        <v>332</v>
      </c>
      <c r="J210" s="178"/>
      <c r="K210" s="179"/>
      <c r="L210" s="179"/>
      <c r="M210" s="179"/>
      <c r="N210" s="179"/>
      <c r="O210" s="179"/>
      <c r="P210" s="179"/>
      <c r="Q210" s="179"/>
      <c r="R210" s="179"/>
    </row>
    <row r="211" spans="2:28" x14ac:dyDescent="0.2">
      <c r="B211" s="143"/>
      <c r="C211" s="39"/>
      <c r="D211" s="38"/>
      <c r="E211" s="37"/>
      <c r="F211" s="33"/>
      <c r="G211" s="33"/>
      <c r="H211" s="33"/>
      <c r="I211" s="185"/>
      <c r="J211" s="178"/>
      <c r="K211" s="179"/>
      <c r="L211" s="179"/>
      <c r="M211" s="179"/>
      <c r="N211" s="179"/>
      <c r="O211" s="179"/>
      <c r="P211" s="179"/>
      <c r="Q211" s="179"/>
      <c r="R211" s="179"/>
    </row>
    <row r="212" spans="2:28" x14ac:dyDescent="0.2">
      <c r="B212" s="224" t="s">
        <v>340</v>
      </c>
      <c r="C212" s="39" t="s">
        <v>65</v>
      </c>
      <c r="D212" s="38">
        <f>'Nitrous oxide MMS'!M56*$C$80</f>
        <v>1.4244801086570674E-2</v>
      </c>
      <c r="E212" s="38">
        <f>'Nitrous oxide MMS'!N56*$C$81</f>
        <v>6.7662601958673799E-4</v>
      </c>
      <c r="F212" s="38">
        <f>'Nitrous oxide MMS'!O56*$C$81</f>
        <v>4.5496073008413656E-4</v>
      </c>
      <c r="G212" s="38">
        <f>'Nitrous oxide MMS'!P56*$C$81</f>
        <v>1.3770593951959304E-3</v>
      </c>
      <c r="H212" s="38">
        <f>'Nitrous oxide MMS'!Q56*$C$81</f>
        <v>2.1425944652819139E-4</v>
      </c>
      <c r="I212" s="112" t="s">
        <v>332</v>
      </c>
      <c r="J212" s="178"/>
      <c r="K212" s="179"/>
      <c r="L212" s="179"/>
      <c r="M212" s="179"/>
      <c r="N212" s="179"/>
      <c r="O212" s="179"/>
      <c r="P212" s="179"/>
      <c r="Q212" s="179"/>
      <c r="R212" s="179"/>
    </row>
    <row r="213" spans="2:28" x14ac:dyDescent="0.2">
      <c r="B213" s="143"/>
      <c r="C213" s="39" t="s">
        <v>67</v>
      </c>
      <c r="D213" s="38">
        <f>'Nitrous oxide MMS'!M57*$C$80</f>
        <v>5.2275638491858928E-4</v>
      </c>
      <c r="E213" s="38">
        <f>'Nitrous oxide MMS'!N57*$C$81</f>
        <v>7.7921599835255185E-5</v>
      </c>
      <c r="F213" s="38">
        <f>'Nitrous oxide MMS'!O57*$C$81</f>
        <v>-1.4188245654866346E-5</v>
      </c>
      <c r="G213" s="38">
        <f>'Nitrous oxide MMS'!P57*$C$81</f>
        <v>2.615158393255132E-4</v>
      </c>
      <c r="H213" s="38">
        <f>'Nitrous oxide MMS'!Q57*$C$81</f>
        <v>-4.6362059236062684E-5</v>
      </c>
      <c r="I213" s="112" t="s">
        <v>332</v>
      </c>
      <c r="J213" s="178"/>
      <c r="K213" s="179"/>
      <c r="L213" s="179"/>
      <c r="M213" s="179"/>
      <c r="N213" s="179"/>
      <c r="O213" s="179"/>
      <c r="P213" s="179"/>
      <c r="Q213" s="179"/>
      <c r="R213" s="179"/>
      <c r="S213"/>
      <c r="T213"/>
      <c r="U213"/>
      <c r="V213"/>
      <c r="W213"/>
      <c r="X213"/>
      <c r="Y213"/>
      <c r="Z213"/>
      <c r="AA213"/>
      <c r="AB213"/>
    </row>
    <row r="214" spans="2:28" x14ac:dyDescent="0.2">
      <c r="B214" s="143"/>
      <c r="C214" s="39" t="s">
        <v>68</v>
      </c>
      <c r="D214" s="38">
        <f>'Nitrous oxide MMS'!M58*$C$80</f>
        <v>2.8359316808339186E-3</v>
      </c>
      <c r="E214" s="38">
        <f>'Nitrous oxide MMS'!N58*$C$81</f>
        <v>1.7099675113461135E-4</v>
      </c>
      <c r="F214" s="38">
        <f>'Nitrous oxide MMS'!O58*$C$81</f>
        <v>5.8746094661129849E-5</v>
      </c>
      <c r="G214" s="38">
        <f>'Nitrous oxide MMS'!P58*$C$81</f>
        <v>4.3493928805629021E-4</v>
      </c>
      <c r="H214" s="38">
        <f>'Nitrous oxide MMS'!Q58*$C$81</f>
        <v>-5.8455952170681289E-6</v>
      </c>
      <c r="I214" s="112" t="s">
        <v>332</v>
      </c>
      <c r="J214" s="178"/>
      <c r="K214" s="179"/>
      <c r="L214" s="179"/>
      <c r="M214" s="179"/>
      <c r="N214" s="179"/>
      <c r="O214" s="179"/>
      <c r="P214" s="179"/>
      <c r="Q214" s="179"/>
      <c r="R214" s="179"/>
      <c r="S214"/>
      <c r="T214"/>
      <c r="U214"/>
      <c r="V214"/>
      <c r="W214"/>
      <c r="X214"/>
      <c r="Y214"/>
      <c r="Z214"/>
      <c r="AA214"/>
      <c r="AB214"/>
    </row>
    <row r="215" spans="2:28" x14ac:dyDescent="0.2">
      <c r="B215" s="144"/>
      <c r="C215" s="225" t="s">
        <v>69</v>
      </c>
      <c r="D215" s="114">
        <f>'Nitrous oxide MMS'!M59*$C$80</f>
        <v>6.4281285623561954E-3</v>
      </c>
      <c r="E215" s="114">
        <f>'Nitrous oxide MMS'!N59*$C$81</f>
        <v>5.4221305642815755E-4</v>
      </c>
      <c r="F215" s="114">
        <f>'Nitrous oxide MMS'!O59*$C$81</f>
        <v>3.4963379092763601E-4</v>
      </c>
      <c r="G215" s="114">
        <f>'Nitrous oxide MMS'!P59*$C$81</f>
        <v>1.1266127475175274E-3</v>
      </c>
      <c r="H215" s="114">
        <f>'Nitrous oxide MMS'!Q59*$C$81</f>
        <v>1.5574825520081568E-4</v>
      </c>
      <c r="I215" s="115" t="s">
        <v>332</v>
      </c>
      <c r="J215" s="178"/>
      <c r="K215" s="179"/>
      <c r="L215" s="179"/>
      <c r="M215" s="179"/>
      <c r="N215" s="179"/>
      <c r="O215" s="179"/>
      <c r="P215" s="179"/>
      <c r="Q215" s="179"/>
      <c r="R215" s="179"/>
      <c r="S215"/>
      <c r="T215"/>
      <c r="U215"/>
      <c r="V215"/>
      <c r="W215"/>
      <c r="X215"/>
      <c r="Y215"/>
      <c r="Z215"/>
      <c r="AA215"/>
      <c r="AB215"/>
    </row>
    <row r="216" spans="2:28" x14ac:dyDescent="0.2">
      <c r="B216" s="33"/>
      <c r="C216" s="39"/>
      <c r="D216" s="38"/>
      <c r="E216" s="37"/>
      <c r="F216" s="33"/>
      <c r="G216" s="33"/>
      <c r="H216" s="33"/>
      <c r="I216" s="97"/>
      <c r="J216" s="178"/>
      <c r="K216" s="179"/>
      <c r="L216" s="179"/>
      <c r="M216" s="179"/>
      <c r="N216" s="179"/>
      <c r="O216" s="179"/>
      <c r="P216" s="179"/>
      <c r="Q216" s="179"/>
      <c r="R216" s="179"/>
      <c r="S216"/>
      <c r="T216"/>
      <c r="U216"/>
      <c r="V216"/>
      <c r="W216"/>
      <c r="X216"/>
      <c r="Y216"/>
      <c r="Z216"/>
      <c r="AA216"/>
      <c r="AB216"/>
    </row>
    <row r="217" spans="2:28" x14ac:dyDescent="0.2">
      <c r="B217" s="36" t="s">
        <v>500</v>
      </c>
      <c r="C217" s="182" t="s">
        <v>501</v>
      </c>
      <c r="D217" s="33"/>
      <c r="E217" s="33"/>
      <c r="F217" s="33"/>
      <c r="G217" s="33"/>
      <c r="H217" s="33"/>
      <c r="I217" s="33"/>
      <c r="J217" s="178" t="s">
        <v>502</v>
      </c>
      <c r="K217" s="178" t="s">
        <v>503</v>
      </c>
      <c r="L217" s="178" t="s">
        <v>198</v>
      </c>
      <c r="M217" s="178"/>
      <c r="N217" s="178" t="s">
        <v>504</v>
      </c>
      <c r="O217" s="178" t="s">
        <v>503</v>
      </c>
      <c r="P217" s="178" t="s">
        <v>185</v>
      </c>
      <c r="Q217" s="178" t="s">
        <v>505</v>
      </c>
      <c r="R217" s="178" t="s">
        <v>185</v>
      </c>
      <c r="S217"/>
      <c r="T217"/>
      <c r="U217"/>
      <c r="V217"/>
      <c r="W217"/>
      <c r="X217"/>
      <c r="Y217"/>
      <c r="Z217"/>
      <c r="AA217"/>
      <c r="AB217"/>
    </row>
    <row r="218" spans="2:28" x14ac:dyDescent="0.2">
      <c r="B218" s="33"/>
      <c r="C218" s="39" t="s">
        <v>396</v>
      </c>
      <c r="D218" s="38">
        <v>0.21</v>
      </c>
      <c r="E218" s="37"/>
      <c r="F218" s="33"/>
      <c r="G218" s="33"/>
      <c r="H218" s="33"/>
      <c r="I218" s="97" t="s">
        <v>412</v>
      </c>
      <c r="J218" s="178"/>
      <c r="K218" s="179"/>
      <c r="L218" s="179"/>
      <c r="M218" s="179"/>
      <c r="N218" s="179"/>
      <c r="O218" s="179"/>
      <c r="P218" s="179"/>
      <c r="Q218" s="179"/>
      <c r="R218" s="179"/>
      <c r="S218"/>
      <c r="T218"/>
      <c r="U218"/>
      <c r="V218"/>
      <c r="W218"/>
      <c r="X218"/>
      <c r="Y218"/>
      <c r="Z218"/>
      <c r="AA218"/>
      <c r="AB218"/>
    </row>
    <row r="219" spans="2:28" x14ac:dyDescent="0.2">
      <c r="B219" s="33"/>
      <c r="C219" s="39"/>
      <c r="D219" s="38"/>
      <c r="E219" s="37"/>
      <c r="F219" s="33"/>
      <c r="G219" s="33"/>
      <c r="H219" s="33"/>
      <c r="I219" s="97"/>
      <c r="J219" s="178"/>
      <c r="K219" s="179"/>
      <c r="L219" s="179"/>
      <c r="M219" s="179"/>
      <c r="N219" s="179"/>
      <c r="O219" s="179"/>
      <c r="P219" s="179"/>
      <c r="Q219" s="179"/>
      <c r="R219" s="179"/>
      <c r="S219"/>
      <c r="T219"/>
      <c r="U219"/>
      <c r="V219"/>
      <c r="W219"/>
      <c r="X219"/>
      <c r="Y219"/>
      <c r="Z219"/>
      <c r="AA219"/>
      <c r="AB219"/>
    </row>
    <row r="220" spans="2:28" x14ac:dyDescent="0.2">
      <c r="B220" s="33"/>
      <c r="C220" s="108" t="s">
        <v>65</v>
      </c>
      <c r="D220" s="109">
        <f>(D202+D207+D212)*$D$218</f>
        <v>3.9213966556257236E-3</v>
      </c>
      <c r="E220" s="109">
        <f t="shared" ref="E220:H220" si="12">(E202+E207+E212)*$D$218</f>
        <v>1.6759377316368873E-4</v>
      </c>
      <c r="F220" s="109">
        <f t="shared" si="12"/>
        <v>1.1552554126928521E-4</v>
      </c>
      <c r="G220" s="109">
        <f t="shared" si="12"/>
        <v>3.3669997174767824E-4</v>
      </c>
      <c r="H220" s="116">
        <f t="shared" si="12"/>
        <v>5.6095871978407818E-5</v>
      </c>
      <c r="I220" s="33" t="s">
        <v>332</v>
      </c>
      <c r="J220" s="178"/>
      <c r="K220" s="179"/>
      <c r="L220" s="179"/>
      <c r="M220" s="179"/>
      <c r="N220" s="179"/>
      <c r="O220" s="179"/>
      <c r="P220" s="179"/>
      <c r="Q220" s="179"/>
      <c r="R220" s="179"/>
      <c r="S220"/>
      <c r="T220"/>
      <c r="U220"/>
      <c r="V220"/>
      <c r="W220"/>
      <c r="X220"/>
      <c r="Y220"/>
      <c r="Z220"/>
      <c r="AA220"/>
      <c r="AB220"/>
    </row>
    <row r="221" spans="2:28" x14ac:dyDescent="0.2">
      <c r="B221" s="33"/>
      <c r="C221" s="111" t="s">
        <v>67</v>
      </c>
      <c r="D221" s="38">
        <f t="shared" ref="D221:H223" si="13">(D203+D208+D213)*$D$218</f>
        <v>6.6047887594237911E-4</v>
      </c>
      <c r="E221" s="38">
        <f>(E203+E208+E213)*$D$218</f>
        <v>3.6696556867688757E-5</v>
      </c>
      <c r="F221" s="38">
        <f t="shared" si="13"/>
        <v>1.2953565973285232E-5</v>
      </c>
      <c r="G221" s="38">
        <f t="shared" si="13"/>
        <v>9.2804083721678259E-5</v>
      </c>
      <c r="H221" s="117">
        <f t="shared" si="13"/>
        <v>-8.8488260759217693E-7</v>
      </c>
      <c r="I221" s="33" t="s">
        <v>332</v>
      </c>
      <c r="J221" s="178"/>
      <c r="K221" s="179"/>
      <c r="L221" s="179"/>
      <c r="M221" s="179"/>
      <c r="N221" s="179"/>
      <c r="O221" s="179"/>
      <c r="P221" s="179"/>
      <c r="Q221" s="179"/>
      <c r="R221" s="179"/>
      <c r="S221"/>
      <c r="T221"/>
      <c r="U221"/>
      <c r="V221"/>
      <c r="W221"/>
      <c r="X221"/>
      <c r="Y221"/>
      <c r="Z221"/>
      <c r="AA221"/>
      <c r="AB221"/>
    </row>
    <row r="222" spans="2:28" x14ac:dyDescent="0.2">
      <c r="B222" s="33"/>
      <c r="C222" s="111" t="s">
        <v>68</v>
      </c>
      <c r="D222" s="38">
        <f t="shared" si="13"/>
        <v>1.1676712336084038E-3</v>
      </c>
      <c r="E222" s="38">
        <f t="shared" si="13"/>
        <v>5.8512759583688758E-5</v>
      </c>
      <c r="F222" s="38">
        <f t="shared" si="13"/>
        <v>3.0048895189285239E-5</v>
      </c>
      <c r="G222" s="38">
        <f t="shared" si="13"/>
        <v>1.3345339839267826E-4</v>
      </c>
      <c r="H222" s="117">
        <f t="shared" si="13"/>
        <v>8.6119098234078254E-6</v>
      </c>
      <c r="I222" s="33" t="s">
        <v>332</v>
      </c>
      <c r="J222" s="178"/>
      <c r="K222" s="179"/>
      <c r="L222" s="179"/>
      <c r="M222" s="179"/>
      <c r="N222" s="179"/>
      <c r="O222" s="179"/>
      <c r="P222" s="179"/>
      <c r="Q222" s="179"/>
      <c r="R222" s="179"/>
      <c r="S222"/>
      <c r="T222"/>
      <c r="U222"/>
      <c r="V222"/>
      <c r="W222"/>
      <c r="X222"/>
      <c r="Y222"/>
      <c r="Z222"/>
      <c r="AA222"/>
      <c r="AB222"/>
    </row>
    <row r="223" spans="2:28" x14ac:dyDescent="0.2">
      <c r="B223" s="33"/>
      <c r="C223" s="113" t="s">
        <v>69</v>
      </c>
      <c r="D223" s="114">
        <f t="shared" si="13"/>
        <v>1.7816937119097026E-3</v>
      </c>
      <c r="E223" s="114">
        <f t="shared" si="13"/>
        <v>1.3850550287568874E-4</v>
      </c>
      <c r="F223" s="114">
        <f t="shared" si="13"/>
        <v>9.2731768981285214E-5</v>
      </c>
      <c r="G223" s="114">
        <f t="shared" si="13"/>
        <v>2.8250088551967824E-4</v>
      </c>
      <c r="H223" s="118">
        <f t="shared" si="13"/>
        <v>4.3433482070407812E-5</v>
      </c>
      <c r="I223" s="33" t="s">
        <v>332</v>
      </c>
      <c r="J223" s="178"/>
      <c r="K223" s="179"/>
      <c r="L223" s="179"/>
      <c r="M223" s="179"/>
      <c r="N223" s="179"/>
      <c r="O223" s="179"/>
      <c r="P223" s="179"/>
      <c r="Q223" s="179"/>
      <c r="R223" s="179"/>
      <c r="S223"/>
      <c r="T223"/>
      <c r="U223"/>
      <c r="V223"/>
      <c r="W223"/>
      <c r="X223"/>
      <c r="Y223"/>
      <c r="Z223"/>
      <c r="AA223"/>
      <c r="AB223"/>
    </row>
    <row r="224" spans="2:28" x14ac:dyDescent="0.2">
      <c r="B224" s="33"/>
      <c r="C224" s="39"/>
      <c r="D224" s="37"/>
      <c r="E224" s="37"/>
      <c r="F224" s="37"/>
      <c r="G224" s="37"/>
      <c r="H224" s="37"/>
      <c r="I224" s="33"/>
      <c r="J224" s="178"/>
      <c r="K224" s="179"/>
      <c r="L224" s="179"/>
      <c r="M224" s="179"/>
      <c r="N224" s="179"/>
      <c r="O224" s="179"/>
      <c r="P224" s="179"/>
      <c r="Q224" s="179"/>
      <c r="R224" s="179"/>
      <c r="S224"/>
      <c r="T224"/>
      <c r="U224"/>
      <c r="V224"/>
      <c r="W224"/>
      <c r="X224"/>
      <c r="Y224"/>
      <c r="Z224"/>
      <c r="AA224"/>
      <c r="AB224"/>
    </row>
    <row r="225" spans="2:28" x14ac:dyDescent="0.2">
      <c r="B225" s="36" t="s">
        <v>506</v>
      </c>
      <c r="C225" s="227"/>
      <c r="D225" s="202" t="s">
        <v>507</v>
      </c>
      <c r="E225" s="446"/>
      <c r="F225" s="36"/>
      <c r="G225" s="33"/>
      <c r="H225" s="33"/>
      <c r="I225" s="97"/>
      <c r="J225" s="178" t="s">
        <v>508</v>
      </c>
      <c r="K225" s="178" t="s">
        <v>509</v>
      </c>
      <c r="L225" s="178" t="s">
        <v>185</v>
      </c>
      <c r="M225" s="179"/>
      <c r="N225" s="179"/>
      <c r="O225" s="178" t="s">
        <v>509</v>
      </c>
      <c r="P225" s="712" t="s">
        <v>185</v>
      </c>
      <c r="Q225" s="178" t="s">
        <v>509</v>
      </c>
      <c r="R225" s="712" t="s">
        <v>185</v>
      </c>
      <c r="S225"/>
      <c r="T225"/>
      <c r="U225"/>
      <c r="V225"/>
      <c r="W225"/>
      <c r="X225"/>
      <c r="Y225"/>
      <c r="Z225"/>
      <c r="AA225"/>
      <c r="AB225"/>
    </row>
    <row r="226" spans="2:28" x14ac:dyDescent="0.2">
      <c r="B226" s="33"/>
      <c r="C226" s="39"/>
      <c r="D226" s="38" t="s">
        <v>510</v>
      </c>
      <c r="E226" s="37" t="s">
        <v>511</v>
      </c>
      <c r="F226" s="33"/>
      <c r="G226" s="33"/>
      <c r="H226" s="33"/>
      <c r="I226" s="97" t="s">
        <v>448</v>
      </c>
      <c r="J226" s="178"/>
      <c r="K226" s="179"/>
      <c r="L226" s="179"/>
      <c r="M226" s="179"/>
      <c r="N226" s="179"/>
      <c r="O226" s="179"/>
      <c r="P226" s="179"/>
      <c r="Q226" s="179"/>
      <c r="R226" s="179"/>
      <c r="S226"/>
      <c r="T226"/>
      <c r="U226"/>
      <c r="V226"/>
      <c r="W226"/>
      <c r="X226"/>
      <c r="Y226"/>
      <c r="Z226"/>
      <c r="AA226"/>
      <c r="AB226"/>
    </row>
    <row r="227" spans="2:28" x14ac:dyDescent="0.2">
      <c r="B227" s="33"/>
      <c r="C227" s="39"/>
      <c r="D227" s="38" t="s">
        <v>468</v>
      </c>
      <c r="E227" s="37">
        <v>4.0000000000000001E-3</v>
      </c>
      <c r="F227" s="33"/>
      <c r="G227" s="33"/>
      <c r="H227" s="33"/>
      <c r="I227" s="97" t="s">
        <v>401</v>
      </c>
      <c r="J227" s="178"/>
      <c r="K227" s="179"/>
      <c r="L227" s="179"/>
      <c r="M227" s="179"/>
      <c r="N227" s="179"/>
      <c r="O227" s="179"/>
      <c r="P227" s="179"/>
      <c r="Q227" s="179"/>
      <c r="R227" s="179"/>
      <c r="S227"/>
      <c r="T227"/>
      <c r="U227"/>
      <c r="V227"/>
      <c r="W227"/>
      <c r="X227"/>
      <c r="Y227"/>
      <c r="Z227"/>
      <c r="AA227"/>
      <c r="AB227"/>
    </row>
    <row r="228" spans="2:28" x14ac:dyDescent="0.2">
      <c r="B228" s="33"/>
      <c r="C228" s="39"/>
      <c r="D228" s="38" t="s">
        <v>402</v>
      </c>
      <c r="E228" s="37">
        <f>GWP!C15</f>
        <v>1.5714285714285714</v>
      </c>
      <c r="F228" s="33"/>
      <c r="G228" s="33"/>
      <c r="H228" s="33"/>
      <c r="I228" s="97"/>
      <c r="J228" s="178"/>
      <c r="K228" s="179"/>
      <c r="L228" s="179"/>
      <c r="M228" s="179"/>
      <c r="N228" s="179"/>
      <c r="O228" s="179"/>
      <c r="P228" s="179"/>
      <c r="Q228" s="179"/>
      <c r="R228" s="179"/>
      <c r="S228"/>
      <c r="T228"/>
      <c r="U228"/>
      <c r="V228"/>
      <c r="W228"/>
      <c r="X228"/>
      <c r="Y228"/>
      <c r="Z228"/>
      <c r="AA228"/>
      <c r="AB228"/>
    </row>
    <row r="229" spans="2:28" x14ac:dyDescent="0.2">
      <c r="B229" s="33"/>
      <c r="C229" s="39"/>
      <c r="D229" s="38"/>
      <c r="E229" s="37"/>
      <c r="F229" s="33"/>
      <c r="G229" s="33"/>
      <c r="H229" s="33"/>
      <c r="I229" s="97"/>
      <c r="J229" s="178"/>
      <c r="K229" s="179"/>
      <c r="L229" s="179"/>
      <c r="M229" s="179"/>
      <c r="N229" s="179"/>
      <c r="O229" s="179"/>
      <c r="P229" s="179"/>
      <c r="Q229" s="179"/>
      <c r="R229" s="179"/>
      <c r="S229"/>
      <c r="T229"/>
      <c r="U229"/>
      <c r="V229"/>
      <c r="W229"/>
      <c r="X229"/>
      <c r="Y229"/>
      <c r="Z229"/>
      <c r="AA229"/>
      <c r="AB229"/>
    </row>
    <row r="230" spans="2:28" x14ac:dyDescent="0.2">
      <c r="B230" s="33" t="s">
        <v>40</v>
      </c>
      <c r="C230" s="39"/>
      <c r="D230" s="229" t="s">
        <v>65</v>
      </c>
      <c r="E230" s="223">
        <f>(SUM(D188,F194,D194,F188,D220:H220))*$E$227*$E$228</f>
        <v>3.5120245686647217E-5</v>
      </c>
      <c r="F230" s="110"/>
      <c r="G230" s="33"/>
      <c r="H230" s="33"/>
      <c r="I230" s="97" t="s">
        <v>383</v>
      </c>
      <c r="J230" s="178"/>
      <c r="K230" s="179"/>
      <c r="L230" s="179"/>
      <c r="M230" s="179"/>
      <c r="N230" s="179"/>
      <c r="O230" s="179"/>
      <c r="P230" s="179"/>
      <c r="Q230" s="179"/>
      <c r="R230" s="179"/>
      <c r="S230"/>
      <c r="T230"/>
      <c r="U230"/>
      <c r="V230"/>
      <c r="W230"/>
      <c r="X230"/>
      <c r="Y230"/>
      <c r="Z230"/>
      <c r="AA230"/>
      <c r="AB230"/>
    </row>
    <row r="231" spans="2:28" x14ac:dyDescent="0.2">
      <c r="B231" s="33"/>
      <c r="C231" s="39"/>
      <c r="D231" s="230" t="s">
        <v>67</v>
      </c>
      <c r="E231" s="37">
        <f t="shared" ref="E231:E233" si="14">(SUM(D189,F195,D195,F189,D221:H221))*$E$227*$E$228</f>
        <v>1.1264302970783904E-5</v>
      </c>
      <c r="F231" s="112"/>
      <c r="G231" s="33"/>
      <c r="H231" s="33"/>
      <c r="I231" s="97" t="s">
        <v>383</v>
      </c>
      <c r="J231" s="178"/>
      <c r="K231" s="179"/>
      <c r="L231" s="179"/>
      <c r="M231" s="179"/>
      <c r="N231" s="179"/>
      <c r="O231" s="179"/>
      <c r="P231" s="179"/>
      <c r="Q231" s="179"/>
      <c r="R231" s="179"/>
      <c r="S231"/>
      <c r="T231"/>
      <c r="U231"/>
      <c r="V231"/>
      <c r="W231"/>
      <c r="X231"/>
      <c r="Y231"/>
      <c r="Z231"/>
      <c r="AA231"/>
      <c r="AB231"/>
    </row>
    <row r="232" spans="2:28" x14ac:dyDescent="0.2">
      <c r="B232" s="33"/>
      <c r="C232" s="39"/>
      <c r="D232" s="230" t="s">
        <v>68</v>
      </c>
      <c r="E232" s="37">
        <f t="shared" si="14"/>
        <v>1.5012160092898344E-5</v>
      </c>
      <c r="F232" s="112"/>
      <c r="G232" s="33"/>
      <c r="H232" s="33"/>
      <c r="I232" s="97" t="s">
        <v>383</v>
      </c>
      <c r="J232" s="178"/>
      <c r="K232" s="179"/>
      <c r="L232" s="179"/>
      <c r="M232" s="179"/>
      <c r="N232" s="179"/>
      <c r="O232" s="179"/>
      <c r="P232" s="179"/>
      <c r="Q232" s="179"/>
      <c r="R232" s="179"/>
      <c r="S232"/>
      <c r="T232"/>
      <c r="U232"/>
      <c r="V232"/>
      <c r="W232"/>
      <c r="X232"/>
      <c r="Y232"/>
      <c r="Z232"/>
      <c r="AA232"/>
      <c r="AB232"/>
    </row>
    <row r="233" spans="2:28" x14ac:dyDescent="0.2">
      <c r="B233" s="33"/>
      <c r="C233" s="39"/>
      <c r="D233" s="230" t="s">
        <v>69</v>
      </c>
      <c r="E233" s="37">
        <f t="shared" si="14"/>
        <v>2.0924296494242506E-5</v>
      </c>
      <c r="F233" s="112"/>
      <c r="G233" s="33"/>
      <c r="H233" s="33"/>
      <c r="I233" s="97" t="s">
        <v>383</v>
      </c>
      <c r="J233" s="178"/>
      <c r="K233" s="179"/>
      <c r="L233" s="179"/>
      <c r="M233" s="179"/>
      <c r="N233" s="179"/>
      <c r="O233" s="179"/>
      <c r="P233" s="179"/>
      <c r="Q233" s="179"/>
      <c r="R233" s="179"/>
      <c r="S233"/>
      <c r="T233"/>
      <c r="U233"/>
      <c r="V233"/>
      <c r="W233"/>
      <c r="X233"/>
      <c r="Y233"/>
      <c r="Z233"/>
      <c r="AA233"/>
      <c r="AB233"/>
    </row>
    <row r="234" spans="2:28" x14ac:dyDescent="0.2">
      <c r="B234" s="33"/>
      <c r="C234" s="39"/>
      <c r="D234" s="231" t="s">
        <v>87</v>
      </c>
      <c r="E234" s="228">
        <f>SUM(E230:E233)</f>
        <v>8.2321005244571975E-5</v>
      </c>
      <c r="F234" s="115"/>
      <c r="G234" s="33"/>
      <c r="H234" s="33"/>
      <c r="I234" s="97" t="s">
        <v>388</v>
      </c>
      <c r="J234" s="178"/>
      <c r="K234" s="179"/>
      <c r="L234" s="179"/>
      <c r="M234" s="179"/>
      <c r="N234" s="179"/>
      <c r="O234" s="179"/>
      <c r="P234" s="179"/>
      <c r="Q234" s="179"/>
      <c r="R234" s="179"/>
      <c r="S234"/>
      <c r="T234"/>
      <c r="U234"/>
      <c r="V234"/>
      <c r="W234"/>
      <c r="X234"/>
      <c r="Y234"/>
      <c r="Z234"/>
      <c r="AA234"/>
      <c r="AB234"/>
    </row>
    <row r="235" spans="2:28" x14ac:dyDescent="0.2">
      <c r="B235" s="33"/>
      <c r="C235" s="39"/>
      <c r="D235" s="38"/>
      <c r="E235" s="37"/>
      <c r="F235" s="33"/>
      <c r="G235" s="33"/>
      <c r="H235" s="33"/>
      <c r="I235" s="97"/>
      <c r="J235" s="178"/>
      <c r="K235" s="179"/>
      <c r="L235" s="179"/>
      <c r="M235" s="179"/>
      <c r="N235" s="179"/>
      <c r="O235" s="179"/>
      <c r="P235" s="179"/>
      <c r="Q235" s="179"/>
      <c r="R235" s="179"/>
      <c r="S235"/>
      <c r="T235"/>
      <c r="U235"/>
      <c r="V235"/>
      <c r="W235"/>
      <c r="X235"/>
      <c r="Y235"/>
      <c r="Z235"/>
      <c r="AA235"/>
      <c r="AB235"/>
    </row>
    <row r="236" spans="2:28" x14ac:dyDescent="0.2">
      <c r="B236" s="36" t="s">
        <v>512</v>
      </c>
      <c r="C236" s="33"/>
      <c r="D236" s="447">
        <f>SUM(E230:E233)</f>
        <v>8.2321005244571975E-5</v>
      </c>
      <c r="E236" s="33"/>
      <c r="F236" s="33"/>
      <c r="G236" s="33"/>
      <c r="H236" s="33"/>
      <c r="I236" s="33" t="s">
        <v>418</v>
      </c>
      <c r="J236" s="178"/>
      <c r="K236" s="178"/>
      <c r="L236" s="178"/>
      <c r="M236" s="179"/>
      <c r="N236" s="179"/>
      <c r="O236" s="179"/>
      <c r="P236" s="179"/>
      <c r="Q236" s="179"/>
      <c r="R236" s="179"/>
      <c r="S236"/>
      <c r="T236"/>
      <c r="U236"/>
      <c r="V236"/>
      <c r="W236"/>
      <c r="X236"/>
      <c r="Y236"/>
      <c r="Z236"/>
      <c r="AA236"/>
      <c r="AB236"/>
    </row>
    <row r="237" spans="2:28" x14ac:dyDescent="0.2">
      <c r="B237" s="36" t="s">
        <v>512</v>
      </c>
      <c r="C237" s="33"/>
      <c r="D237" s="34">
        <f>D236*GWP!C6</f>
        <v>2.1815066389811573E-2</v>
      </c>
      <c r="E237" s="33"/>
      <c r="F237" s="33"/>
      <c r="G237" s="33"/>
      <c r="H237" s="33"/>
      <c r="I237" s="33" t="s">
        <v>483</v>
      </c>
      <c r="J237" s="178"/>
      <c r="K237" s="178"/>
      <c r="L237" s="178"/>
      <c r="M237" s="179"/>
      <c r="N237" s="178" t="s">
        <v>431</v>
      </c>
      <c r="O237" s="179"/>
      <c r="P237" s="178"/>
      <c r="Q237" s="179"/>
      <c r="R237" s="178"/>
    </row>
    <row r="238" spans="2:28" x14ac:dyDescent="0.2">
      <c r="B238" s="92" t="s">
        <v>512</v>
      </c>
      <c r="C238" s="92"/>
      <c r="D238" s="197">
        <f>D237*10^3</f>
        <v>21.815066389811573</v>
      </c>
      <c r="E238" s="92"/>
      <c r="F238" s="92"/>
      <c r="G238" s="92"/>
      <c r="H238" s="92"/>
      <c r="I238" s="92" t="s">
        <v>4</v>
      </c>
      <c r="J238" s="180"/>
      <c r="K238" s="180"/>
      <c r="L238" s="180"/>
      <c r="M238" s="301"/>
      <c r="N238" s="301"/>
      <c r="O238" s="301"/>
      <c r="P238" s="301"/>
      <c r="Q238" s="301"/>
      <c r="R238" s="301"/>
    </row>
    <row r="239" spans="2:28" ht="18" x14ac:dyDescent="0.2">
      <c r="B239" s="201" t="s">
        <v>513</v>
      </c>
      <c r="C239" s="33"/>
      <c r="D239" s="33"/>
      <c r="E239" s="33"/>
      <c r="F239" s="33"/>
      <c r="G239" s="33"/>
      <c r="H239" s="33"/>
      <c r="I239" s="33"/>
      <c r="J239" s="178"/>
      <c r="K239" s="179"/>
      <c r="L239" s="179"/>
      <c r="M239" s="179"/>
      <c r="N239" s="179"/>
      <c r="O239" s="179"/>
      <c r="P239" s="179"/>
      <c r="Q239" s="179"/>
      <c r="R239" s="179"/>
    </row>
    <row r="240" spans="2:28" x14ac:dyDescent="0.2">
      <c r="B240" s="33"/>
      <c r="C240" s="33"/>
      <c r="D240" s="33"/>
      <c r="E240" s="33"/>
      <c r="F240" s="33"/>
      <c r="G240" s="33"/>
      <c r="H240" s="33"/>
      <c r="I240" s="33"/>
      <c r="J240" s="178"/>
      <c r="K240" s="179"/>
      <c r="L240" s="179"/>
      <c r="M240" s="179"/>
      <c r="N240" s="179"/>
      <c r="O240" s="179"/>
      <c r="P240" s="179"/>
      <c r="Q240" s="179"/>
      <c r="R240" s="179"/>
    </row>
    <row r="241" spans="2:18" x14ac:dyDescent="0.2">
      <c r="B241" s="36" t="s">
        <v>514</v>
      </c>
      <c r="C241" s="33"/>
      <c r="D241" s="33"/>
      <c r="E241" s="33"/>
      <c r="F241" s="33"/>
      <c r="G241" s="33"/>
      <c r="H241" s="33"/>
      <c r="I241" s="33"/>
      <c r="J241" s="178"/>
      <c r="K241" s="179"/>
      <c r="L241" s="179"/>
      <c r="M241" s="179"/>
      <c r="N241" s="179"/>
      <c r="O241" s="179"/>
      <c r="P241" s="179"/>
      <c r="Q241" s="179"/>
      <c r="R241" s="179"/>
    </row>
    <row r="242" spans="2:18" x14ac:dyDescent="0.2">
      <c r="B242" s="36" t="s">
        <v>515</v>
      </c>
      <c r="C242" s="36" t="s">
        <v>516</v>
      </c>
      <c r="D242" s="33"/>
      <c r="E242" s="33"/>
      <c r="F242" s="33"/>
      <c r="G242" s="33"/>
      <c r="H242" s="33"/>
      <c r="I242" s="33"/>
      <c r="J242" s="178"/>
      <c r="K242" s="179"/>
      <c r="L242" s="179"/>
      <c r="M242" s="179"/>
      <c r="N242" s="179"/>
      <c r="O242" s="179"/>
      <c r="P242" s="179"/>
      <c r="Q242" s="179"/>
      <c r="R242" s="179"/>
    </row>
    <row r="243" spans="2:18" x14ac:dyDescent="0.2">
      <c r="B243" s="33"/>
      <c r="C243" s="33" t="s">
        <v>517</v>
      </c>
      <c r="D243" s="33"/>
      <c r="E243" s="33"/>
      <c r="F243" s="33"/>
      <c r="G243" s="33"/>
      <c r="H243" s="33"/>
      <c r="I243" s="33"/>
      <c r="J243" s="178" t="s">
        <v>518</v>
      </c>
      <c r="K243" s="178" t="s">
        <v>519</v>
      </c>
      <c r="L243" s="178" t="s">
        <v>185</v>
      </c>
      <c r="M243" s="178"/>
      <c r="N243" s="178" t="s">
        <v>520</v>
      </c>
      <c r="O243" s="178" t="s">
        <v>519</v>
      </c>
      <c r="P243" s="178" t="s">
        <v>185</v>
      </c>
      <c r="Q243" s="178" t="s">
        <v>521</v>
      </c>
      <c r="R243" s="178" t="s">
        <v>185</v>
      </c>
    </row>
    <row r="244" spans="2:18" x14ac:dyDescent="0.2">
      <c r="B244" s="33"/>
      <c r="C244" s="33" t="s">
        <v>522</v>
      </c>
      <c r="D244" s="33" t="s">
        <v>523</v>
      </c>
      <c r="E244" s="33"/>
      <c r="F244" s="33"/>
      <c r="G244" s="33"/>
      <c r="H244" s="33"/>
      <c r="I244" s="33"/>
      <c r="J244" s="178"/>
      <c r="K244" s="179"/>
      <c r="L244" s="179"/>
      <c r="M244" s="179"/>
      <c r="N244" s="179"/>
      <c r="O244" s="179"/>
      <c r="P244" s="179"/>
      <c r="Q244" s="179"/>
      <c r="R244" s="179"/>
    </row>
    <row r="245" spans="2:18" x14ac:dyDescent="0.2">
      <c r="B245" s="33"/>
      <c r="C245" s="33" t="s">
        <v>524</v>
      </c>
      <c r="D245" s="39">
        <v>0.24</v>
      </c>
      <c r="E245" s="33"/>
      <c r="F245" s="33"/>
      <c r="G245" s="33"/>
      <c r="H245" s="33"/>
      <c r="I245" s="33"/>
      <c r="J245" s="178"/>
      <c r="K245" s="178"/>
      <c r="L245" s="178"/>
      <c r="M245" s="178"/>
      <c r="N245" s="178"/>
      <c r="O245" s="178"/>
      <c r="P245" s="178"/>
      <c r="Q245" s="178"/>
      <c r="R245" s="178"/>
    </row>
    <row r="246" spans="2:18" x14ac:dyDescent="0.2">
      <c r="B246" s="33"/>
      <c r="C246" s="33" t="s">
        <v>525</v>
      </c>
      <c r="D246" s="33">
        <v>1</v>
      </c>
      <c r="E246" s="33"/>
      <c r="F246" s="33"/>
      <c r="G246" s="33"/>
      <c r="H246" s="33"/>
      <c r="I246" s="33" t="s">
        <v>448</v>
      </c>
      <c r="J246" s="178"/>
      <c r="K246" s="179"/>
      <c r="L246" s="179"/>
      <c r="M246" s="179"/>
      <c r="N246" s="179"/>
      <c r="O246" s="179"/>
      <c r="P246" s="179"/>
      <c r="Q246" s="179"/>
      <c r="R246" s="179"/>
    </row>
    <row r="247" spans="2:18" x14ac:dyDescent="0.2">
      <c r="B247" s="33"/>
      <c r="C247" s="33"/>
      <c r="D247" s="97"/>
      <c r="E247" s="33"/>
      <c r="F247" s="33"/>
      <c r="G247" s="33"/>
      <c r="H247" s="33"/>
      <c r="I247" s="33"/>
      <c r="J247" s="178"/>
      <c r="K247" s="179"/>
      <c r="L247" s="179"/>
      <c r="M247" s="179"/>
      <c r="N247" s="179"/>
      <c r="O247" s="179"/>
      <c r="P247" s="179"/>
      <c r="Q247" s="179"/>
      <c r="R247" s="179"/>
    </row>
    <row r="248" spans="2:18" x14ac:dyDescent="0.2">
      <c r="B248" s="36" t="s">
        <v>451</v>
      </c>
      <c r="C248" s="39"/>
      <c r="D248" s="97"/>
      <c r="E248" s="33"/>
      <c r="F248" s="33"/>
      <c r="G248" s="33"/>
      <c r="H248" s="33"/>
      <c r="I248" s="33"/>
      <c r="J248" s="178"/>
      <c r="K248" s="179"/>
      <c r="L248" s="179"/>
      <c r="M248" s="179"/>
      <c r="N248" s="179"/>
      <c r="O248" s="179"/>
      <c r="P248" s="179"/>
      <c r="Q248" s="179"/>
      <c r="R248" s="179"/>
    </row>
    <row r="249" spans="2:18" x14ac:dyDescent="0.2">
      <c r="B249" s="33"/>
      <c r="C249" s="39"/>
      <c r="D249" s="97"/>
      <c r="E249" s="33"/>
      <c r="F249" s="33"/>
      <c r="G249" s="33"/>
      <c r="H249" s="33"/>
      <c r="I249" s="33"/>
      <c r="J249" s="178"/>
      <c r="K249" s="179"/>
      <c r="L249" s="179"/>
      <c r="M249" s="179"/>
      <c r="N249" s="179"/>
      <c r="O249" s="179"/>
      <c r="P249" s="179"/>
      <c r="Q249" s="179"/>
      <c r="R249" s="179"/>
    </row>
    <row r="250" spans="2:18" x14ac:dyDescent="0.2">
      <c r="B250" s="36" t="s">
        <v>526</v>
      </c>
      <c r="C250" s="39"/>
      <c r="D250" s="39" t="s">
        <v>425</v>
      </c>
      <c r="E250" s="39"/>
      <c r="F250" s="39" t="s">
        <v>81</v>
      </c>
      <c r="G250" s="33"/>
      <c r="H250" s="33"/>
      <c r="I250" s="33"/>
      <c r="J250" s="178"/>
      <c r="K250" s="179"/>
      <c r="L250" s="179"/>
      <c r="M250" s="178"/>
      <c r="N250" s="179"/>
      <c r="O250" s="178"/>
      <c r="P250" s="179"/>
      <c r="Q250" s="178"/>
      <c r="R250" s="179"/>
    </row>
    <row r="251" spans="2:18" x14ac:dyDescent="0.2">
      <c r="B251" s="33"/>
      <c r="C251" s="39" t="s">
        <v>65</v>
      </c>
      <c r="D251" s="39">
        <f>D32*$D$246*$D$245</f>
        <v>0</v>
      </c>
      <c r="E251" s="33"/>
      <c r="F251" s="39">
        <f>F32*$D$246*$D$245</f>
        <v>0</v>
      </c>
      <c r="G251" s="33"/>
      <c r="H251" s="33"/>
      <c r="I251" s="33" t="s">
        <v>332</v>
      </c>
      <c r="J251" s="178"/>
      <c r="K251" s="179"/>
      <c r="L251" s="179"/>
      <c r="M251" s="179"/>
      <c r="N251" s="179"/>
      <c r="O251" s="179"/>
      <c r="P251" s="179"/>
      <c r="Q251" s="179"/>
      <c r="R251" s="179"/>
    </row>
    <row r="252" spans="2:18" x14ac:dyDescent="0.2">
      <c r="B252" s="33"/>
      <c r="C252" s="39" t="s">
        <v>67</v>
      </c>
      <c r="D252" s="39">
        <f>D33*$D$246*$D$245</f>
        <v>0</v>
      </c>
      <c r="E252" s="33"/>
      <c r="F252" s="39">
        <f>F33*$D$246*$D$245</f>
        <v>0</v>
      </c>
      <c r="G252" s="33"/>
      <c r="H252" s="33"/>
      <c r="I252" s="33" t="s">
        <v>332</v>
      </c>
      <c r="J252" s="178"/>
      <c r="K252" s="179"/>
      <c r="L252" s="179"/>
      <c r="M252" s="179"/>
      <c r="N252" s="179"/>
      <c r="O252" s="179"/>
      <c r="P252" s="179"/>
      <c r="Q252" s="179"/>
      <c r="R252" s="179"/>
    </row>
    <row r="253" spans="2:18" x14ac:dyDescent="0.2">
      <c r="B253" s="33"/>
      <c r="C253" s="39" t="s">
        <v>68</v>
      </c>
      <c r="D253" s="39">
        <f>D34*$D$246*$D$245</f>
        <v>0</v>
      </c>
      <c r="E253" s="33"/>
      <c r="F253" s="39">
        <f>F34*$D$246*$D$245</f>
        <v>0</v>
      </c>
      <c r="G253" s="33"/>
      <c r="H253" s="33"/>
      <c r="I253" s="33" t="s">
        <v>332</v>
      </c>
      <c r="J253" s="178"/>
      <c r="K253" s="179"/>
      <c r="L253" s="179"/>
      <c r="M253" s="179"/>
      <c r="N253" s="179"/>
      <c r="O253" s="179"/>
      <c r="P253" s="179"/>
      <c r="Q253" s="179"/>
      <c r="R253" s="179"/>
    </row>
    <row r="254" spans="2:18" x14ac:dyDescent="0.2">
      <c r="B254" s="33"/>
      <c r="C254" s="39" t="s">
        <v>69</v>
      </c>
      <c r="D254" s="39">
        <f>D35*$D$246*$D$245</f>
        <v>0</v>
      </c>
      <c r="E254" s="33"/>
      <c r="F254" s="39">
        <f>F35*$D$246*$D$245</f>
        <v>0</v>
      </c>
      <c r="G254" s="33"/>
      <c r="H254" s="33"/>
      <c r="I254" s="33" t="s">
        <v>332</v>
      </c>
      <c r="J254" s="178"/>
      <c r="K254" s="179"/>
      <c r="L254" s="179"/>
      <c r="M254" s="179"/>
      <c r="N254" s="179"/>
      <c r="O254" s="179"/>
      <c r="P254" s="179"/>
      <c r="Q254" s="179"/>
      <c r="R254" s="179"/>
    </row>
    <row r="255" spans="2:18" x14ac:dyDescent="0.2">
      <c r="B255" s="33"/>
      <c r="C255" s="39"/>
      <c r="D255" s="97"/>
      <c r="E255" s="33"/>
      <c r="F255" s="33"/>
      <c r="G255" s="33"/>
      <c r="H255" s="33"/>
      <c r="I255" s="33"/>
      <c r="J255" s="178"/>
      <c r="K255" s="179"/>
      <c r="L255" s="179"/>
      <c r="M255" s="179"/>
      <c r="N255" s="179"/>
      <c r="O255" s="179"/>
      <c r="P255" s="179"/>
      <c r="Q255" s="179"/>
      <c r="R255" s="179"/>
    </row>
    <row r="256" spans="2:18" x14ac:dyDescent="0.2">
      <c r="B256" s="36" t="s">
        <v>527</v>
      </c>
      <c r="C256" s="39"/>
      <c r="D256" s="39" t="s">
        <v>425</v>
      </c>
      <c r="E256" s="39"/>
      <c r="F256" s="39" t="s">
        <v>81</v>
      </c>
      <c r="G256" s="33"/>
      <c r="H256" s="33"/>
      <c r="I256" s="33"/>
      <c r="J256" s="178"/>
      <c r="K256" s="179"/>
      <c r="L256" s="179"/>
      <c r="M256" s="179"/>
      <c r="N256" s="179"/>
      <c r="O256" s="179"/>
      <c r="P256" s="179"/>
      <c r="Q256" s="179"/>
      <c r="R256" s="179"/>
    </row>
    <row r="257" spans="2:18" x14ac:dyDescent="0.2">
      <c r="B257" s="33"/>
      <c r="C257" s="39" t="s">
        <v>65</v>
      </c>
      <c r="D257" s="39">
        <f>D38*$D$246*$D$245</f>
        <v>2.1599999999999996E-3</v>
      </c>
      <c r="E257" s="33"/>
      <c r="F257" s="39">
        <f>F38*$D$246*$D$245</f>
        <v>0</v>
      </c>
      <c r="G257" s="33"/>
      <c r="H257" s="33"/>
      <c r="I257" s="33" t="s">
        <v>332</v>
      </c>
      <c r="J257" s="178"/>
      <c r="K257" s="179"/>
      <c r="L257" s="179"/>
      <c r="M257" s="179"/>
      <c r="N257" s="179"/>
      <c r="O257" s="179"/>
      <c r="P257" s="179"/>
      <c r="Q257" s="179"/>
      <c r="R257" s="179"/>
    </row>
    <row r="258" spans="2:18" x14ac:dyDescent="0.2">
      <c r="B258" s="33"/>
      <c r="C258" s="39" t="s">
        <v>67</v>
      </c>
      <c r="D258" s="39">
        <f>D39*$D$246*$D$245</f>
        <v>2.1599999999999996E-3</v>
      </c>
      <c r="E258" s="33"/>
      <c r="F258" s="39">
        <f>F39*$D$246*$D$245</f>
        <v>0</v>
      </c>
      <c r="G258" s="33"/>
      <c r="H258" s="33"/>
      <c r="I258" s="33" t="s">
        <v>332</v>
      </c>
      <c r="J258" s="178"/>
      <c r="K258" s="179"/>
      <c r="L258" s="179"/>
      <c r="M258" s="179"/>
      <c r="N258" s="179"/>
      <c r="O258" s="179"/>
      <c r="P258" s="179"/>
      <c r="Q258" s="179"/>
      <c r="R258" s="179"/>
    </row>
    <row r="259" spans="2:18" x14ac:dyDescent="0.2">
      <c r="B259" s="33"/>
      <c r="C259" s="39" t="s">
        <v>68</v>
      </c>
      <c r="D259" s="39">
        <f>D40*$D$246*$D$245</f>
        <v>2.1599999999999996E-3</v>
      </c>
      <c r="E259" s="33"/>
      <c r="F259" s="39">
        <f>F40*$D$246*$D$245</f>
        <v>0</v>
      </c>
      <c r="G259" s="33"/>
      <c r="H259" s="33"/>
      <c r="I259" s="33" t="s">
        <v>332</v>
      </c>
      <c r="J259" s="178"/>
      <c r="K259" s="179"/>
      <c r="L259" s="179"/>
      <c r="M259" s="179"/>
      <c r="N259" s="179"/>
      <c r="O259" s="179"/>
      <c r="P259" s="179"/>
      <c r="Q259" s="179"/>
      <c r="R259" s="179"/>
    </row>
    <row r="260" spans="2:18" x14ac:dyDescent="0.2">
      <c r="B260" s="33"/>
      <c r="C260" s="39" t="s">
        <v>69</v>
      </c>
      <c r="D260" s="39">
        <f>D41*$D$246*$D$245</f>
        <v>2.1599999999999996E-3</v>
      </c>
      <c r="E260" s="33"/>
      <c r="F260" s="39">
        <f>F41*$D$246*$D$245</f>
        <v>0</v>
      </c>
      <c r="G260" s="33"/>
      <c r="H260" s="33"/>
      <c r="I260" s="33" t="s">
        <v>332</v>
      </c>
      <c r="J260" s="178"/>
      <c r="K260" s="179"/>
      <c r="L260" s="179"/>
      <c r="M260" s="179"/>
      <c r="N260" s="179"/>
      <c r="O260" s="179"/>
      <c r="P260" s="179"/>
      <c r="Q260" s="179"/>
      <c r="R260" s="179"/>
    </row>
    <row r="261" spans="2:18" x14ac:dyDescent="0.2">
      <c r="B261" s="33"/>
      <c r="C261" s="33"/>
      <c r="D261" s="97"/>
      <c r="E261" s="33"/>
      <c r="F261" s="33"/>
      <c r="G261" s="33"/>
      <c r="H261" s="33"/>
      <c r="I261" s="33"/>
      <c r="J261" s="178"/>
      <c r="K261" s="179"/>
      <c r="L261" s="179"/>
      <c r="M261" s="179"/>
      <c r="N261" s="179"/>
      <c r="O261" s="179"/>
      <c r="P261" s="179"/>
      <c r="Q261" s="179"/>
      <c r="R261" s="179"/>
    </row>
    <row r="262" spans="2:18" x14ac:dyDescent="0.2">
      <c r="B262" s="33"/>
      <c r="C262" s="33"/>
      <c r="D262" s="33"/>
      <c r="E262" s="33"/>
      <c r="F262" s="33"/>
      <c r="G262" s="33"/>
      <c r="H262" s="33"/>
      <c r="I262" s="33"/>
      <c r="J262" s="178"/>
      <c r="K262" s="179"/>
      <c r="L262" s="179"/>
      <c r="M262" s="179"/>
      <c r="N262" s="179"/>
      <c r="O262" s="179"/>
      <c r="P262" s="179"/>
      <c r="Q262" s="179"/>
      <c r="R262" s="179"/>
    </row>
    <row r="263" spans="2:18" x14ac:dyDescent="0.2">
      <c r="B263" s="36" t="s">
        <v>528</v>
      </c>
      <c r="C263" s="36" t="s">
        <v>529</v>
      </c>
      <c r="D263" s="33"/>
      <c r="E263" s="33"/>
      <c r="F263" s="33"/>
      <c r="G263" s="33"/>
      <c r="H263" s="33"/>
      <c r="I263" s="33"/>
      <c r="J263" s="178" t="s">
        <v>530</v>
      </c>
      <c r="K263" s="178" t="s">
        <v>531</v>
      </c>
      <c r="L263" s="178" t="s">
        <v>185</v>
      </c>
      <c r="M263" s="178"/>
      <c r="N263" s="178"/>
      <c r="O263" s="178" t="s">
        <v>531</v>
      </c>
      <c r="P263" s="178" t="s">
        <v>185</v>
      </c>
      <c r="Q263" s="178" t="s">
        <v>532</v>
      </c>
      <c r="R263" s="178" t="s">
        <v>185</v>
      </c>
    </row>
    <row r="264" spans="2:18" x14ac:dyDescent="0.2">
      <c r="B264" s="33"/>
      <c r="C264" s="33" t="s">
        <v>533</v>
      </c>
      <c r="D264" s="33"/>
      <c r="E264" s="33"/>
      <c r="F264" s="33"/>
      <c r="G264" s="33"/>
      <c r="H264" s="33"/>
      <c r="I264" s="33"/>
      <c r="J264" s="178"/>
      <c r="K264" s="179"/>
      <c r="L264" s="179"/>
      <c r="M264" s="179"/>
      <c r="N264" s="179"/>
      <c r="O264" s="179"/>
      <c r="P264" s="179"/>
      <c r="Q264" s="179"/>
      <c r="R264" s="179"/>
    </row>
    <row r="265" spans="2:18" x14ac:dyDescent="0.2">
      <c r="B265" s="33"/>
      <c r="C265" s="33" t="s">
        <v>534</v>
      </c>
      <c r="D265" s="33"/>
      <c r="E265" s="33"/>
      <c r="F265" s="33"/>
      <c r="G265" s="33"/>
      <c r="H265" s="33"/>
      <c r="I265" s="33"/>
      <c r="J265" s="178"/>
      <c r="K265" s="179"/>
      <c r="L265" s="179"/>
      <c r="M265" s="179"/>
      <c r="N265" s="179"/>
      <c r="O265" s="179"/>
      <c r="P265" s="179"/>
      <c r="Q265" s="179"/>
      <c r="R265" s="179"/>
    </row>
    <row r="266" spans="2:18" x14ac:dyDescent="0.2">
      <c r="B266" s="33"/>
      <c r="C266" s="33" t="s">
        <v>535</v>
      </c>
      <c r="D266" s="33"/>
      <c r="E266" s="33"/>
      <c r="F266" s="33"/>
      <c r="G266" s="33"/>
      <c r="H266" s="33"/>
      <c r="I266" s="33"/>
      <c r="J266" s="178"/>
      <c r="K266" s="178"/>
      <c r="L266" s="178"/>
      <c r="M266" s="178"/>
      <c r="N266" s="178"/>
      <c r="O266" s="178"/>
      <c r="P266" s="178"/>
      <c r="Q266" s="178"/>
      <c r="R266" s="178"/>
    </row>
    <row r="267" spans="2:18" x14ac:dyDescent="0.2">
      <c r="B267" s="33"/>
      <c r="C267" s="33"/>
      <c r="D267" s="33"/>
      <c r="E267" s="33"/>
      <c r="F267" s="33"/>
      <c r="G267" s="33"/>
      <c r="H267" s="33"/>
      <c r="I267" s="33"/>
      <c r="J267" s="178"/>
      <c r="K267" s="179"/>
      <c r="L267" s="179"/>
      <c r="M267" s="179"/>
      <c r="N267" s="179"/>
      <c r="O267" s="179"/>
      <c r="P267" s="179"/>
      <c r="Q267" s="179"/>
      <c r="R267" s="179"/>
    </row>
    <row r="268" spans="2:18" x14ac:dyDescent="0.2">
      <c r="B268" s="33"/>
      <c r="C268" s="39" t="s">
        <v>65</v>
      </c>
      <c r="D268" s="34">
        <f t="shared" ref="D268:H271" si="15">SUM(D202,D207,D212)*$D$246*$D$245</f>
        <v>4.4815961778579697E-3</v>
      </c>
      <c r="E268" s="34">
        <f t="shared" si="15"/>
        <v>1.9153574075850139E-4</v>
      </c>
      <c r="F268" s="34">
        <f t="shared" si="15"/>
        <v>1.3202919002204026E-4</v>
      </c>
      <c r="G268" s="34">
        <f t="shared" si="15"/>
        <v>3.847999677116323E-4</v>
      </c>
      <c r="H268" s="34">
        <f t="shared" si="15"/>
        <v>6.4109567975323219E-5</v>
      </c>
      <c r="I268" s="33" t="s">
        <v>332</v>
      </c>
      <c r="J268" s="178"/>
      <c r="K268" s="179"/>
      <c r="L268" s="179"/>
      <c r="M268" s="179"/>
      <c r="N268" s="179"/>
      <c r="O268" s="179"/>
      <c r="P268" s="179"/>
      <c r="Q268" s="179"/>
      <c r="R268" s="179"/>
    </row>
    <row r="269" spans="2:18" x14ac:dyDescent="0.2">
      <c r="B269" s="33"/>
      <c r="C269" s="39" t="s">
        <v>67</v>
      </c>
      <c r="D269" s="34">
        <f t="shared" si="15"/>
        <v>7.548330010770047E-4</v>
      </c>
      <c r="E269" s="34">
        <f t="shared" si="15"/>
        <v>4.1938922134501439E-5</v>
      </c>
      <c r="F269" s="34">
        <f t="shared" si="15"/>
        <v>1.4804075398040265E-5</v>
      </c>
      <c r="G269" s="34">
        <f t="shared" si="15"/>
        <v>1.060618099676323E-4</v>
      </c>
      <c r="H269" s="34">
        <f t="shared" si="15"/>
        <v>-1.0112944086767736E-6</v>
      </c>
      <c r="I269" s="33" t="s">
        <v>332</v>
      </c>
      <c r="J269" s="178"/>
      <c r="K269" s="179"/>
      <c r="L269" s="179"/>
      <c r="M269" s="179"/>
      <c r="N269" s="179"/>
      <c r="O269" s="179"/>
      <c r="P269" s="179"/>
      <c r="Q269" s="179"/>
      <c r="R269" s="179"/>
    </row>
    <row r="270" spans="2:18" x14ac:dyDescent="0.2">
      <c r="B270" s="33"/>
      <c r="C270" s="39" t="s">
        <v>68</v>
      </c>
      <c r="D270" s="34">
        <f t="shared" si="15"/>
        <v>1.3344814098381755E-3</v>
      </c>
      <c r="E270" s="34">
        <f t="shared" si="15"/>
        <v>6.6871725238501432E-5</v>
      </c>
      <c r="F270" s="34">
        <f t="shared" si="15"/>
        <v>3.434159450204027E-5</v>
      </c>
      <c r="G270" s="34">
        <f t="shared" si="15"/>
        <v>1.525181695916323E-4</v>
      </c>
      <c r="H270" s="34">
        <f t="shared" si="15"/>
        <v>9.8421826553232293E-6</v>
      </c>
      <c r="I270" s="33" t="s">
        <v>332</v>
      </c>
      <c r="J270" s="178"/>
      <c r="K270" s="179"/>
      <c r="L270" s="179"/>
      <c r="M270" s="179"/>
      <c r="N270" s="232"/>
      <c r="O270" s="179"/>
      <c r="P270" s="232"/>
      <c r="Q270" s="179"/>
      <c r="R270" s="232"/>
    </row>
    <row r="271" spans="2:18" x14ac:dyDescent="0.2">
      <c r="B271" s="33"/>
      <c r="C271" s="39" t="s">
        <v>69</v>
      </c>
      <c r="D271" s="34">
        <f t="shared" si="15"/>
        <v>2.0362213850396603E-3</v>
      </c>
      <c r="E271" s="34">
        <f t="shared" si="15"/>
        <v>1.5829200328650142E-4</v>
      </c>
      <c r="F271" s="34">
        <f t="shared" si="15"/>
        <v>1.0597916455004024E-4</v>
      </c>
      <c r="G271" s="34">
        <f t="shared" si="15"/>
        <v>3.2285815487963226E-4</v>
      </c>
      <c r="H271" s="34">
        <f t="shared" si="15"/>
        <v>4.9638265223323218E-5</v>
      </c>
      <c r="I271" s="33" t="s">
        <v>332</v>
      </c>
      <c r="J271" s="178"/>
      <c r="K271" s="179"/>
      <c r="L271" s="179"/>
      <c r="M271" s="179"/>
      <c r="N271" s="232" t="s">
        <v>431</v>
      </c>
      <c r="O271" s="179"/>
      <c r="P271" s="232"/>
      <c r="Q271" s="179"/>
      <c r="R271" s="232"/>
    </row>
    <row r="272" spans="2:18" x14ac:dyDescent="0.2">
      <c r="B272" s="33"/>
      <c r="C272" s="39"/>
      <c r="D272" s="319"/>
      <c r="E272" s="33"/>
      <c r="F272" s="33"/>
      <c r="G272" s="33"/>
      <c r="H272" s="34"/>
      <c r="I272" s="33"/>
      <c r="J272" s="178"/>
      <c r="K272" s="179"/>
      <c r="L272" s="179"/>
      <c r="M272" s="179"/>
      <c r="N272" s="179"/>
      <c r="O272" s="179"/>
      <c r="P272" s="179"/>
      <c r="Q272" s="179"/>
      <c r="R272" s="179"/>
    </row>
    <row r="273" spans="2:18" x14ac:dyDescent="0.2">
      <c r="B273" s="33"/>
      <c r="C273" s="33"/>
      <c r="D273" s="39"/>
      <c r="E273" s="233"/>
      <c r="F273" s="33"/>
      <c r="G273" s="33"/>
      <c r="H273" s="33"/>
      <c r="I273" s="33"/>
      <c r="J273" s="178"/>
      <c r="K273" s="232"/>
      <c r="L273" s="232"/>
      <c r="M273" s="232"/>
      <c r="N273" s="232"/>
      <c r="O273" s="232"/>
      <c r="P273" s="232"/>
      <c r="Q273" s="232"/>
      <c r="R273" s="232"/>
    </row>
    <row r="274" spans="2:18" x14ac:dyDescent="0.2">
      <c r="B274" s="36" t="s">
        <v>536</v>
      </c>
      <c r="C274" s="36" t="s">
        <v>507</v>
      </c>
      <c r="D274" s="33"/>
      <c r="E274" s="33"/>
      <c r="F274" s="33"/>
      <c r="G274" s="33"/>
      <c r="H274" s="33"/>
      <c r="I274" s="33"/>
      <c r="J274" s="178" t="s">
        <v>537</v>
      </c>
      <c r="K274" s="178" t="s">
        <v>538</v>
      </c>
      <c r="L274" s="178" t="s">
        <v>185</v>
      </c>
      <c r="M274" s="178"/>
      <c r="N274" s="178" t="s">
        <v>539</v>
      </c>
      <c r="O274" s="178" t="s">
        <v>538</v>
      </c>
      <c r="P274" s="178" t="s">
        <v>185</v>
      </c>
      <c r="Q274" s="178" t="s">
        <v>540</v>
      </c>
      <c r="R274" s="178" t="s">
        <v>185</v>
      </c>
    </row>
    <row r="275" spans="2:18" x14ac:dyDescent="0.2">
      <c r="B275" s="33"/>
      <c r="C275" s="33" t="s">
        <v>541</v>
      </c>
      <c r="D275" s="33"/>
      <c r="E275" s="33"/>
      <c r="F275" s="33"/>
      <c r="G275" s="33"/>
      <c r="H275" s="33"/>
      <c r="I275" s="33" t="s">
        <v>448</v>
      </c>
      <c r="J275" s="178"/>
      <c r="K275" s="232"/>
      <c r="L275" s="232"/>
      <c r="M275" s="232"/>
      <c r="N275" s="232"/>
      <c r="O275" s="232"/>
      <c r="P275" s="232"/>
      <c r="Q275" s="232"/>
      <c r="R275" s="232"/>
    </row>
    <row r="276" spans="2:18" x14ac:dyDescent="0.2">
      <c r="B276" s="33"/>
      <c r="C276" s="33" t="s">
        <v>542</v>
      </c>
      <c r="D276" s="33">
        <v>1.0999999999999999E-2</v>
      </c>
      <c r="E276" s="33"/>
      <c r="F276" s="33"/>
      <c r="G276" s="33"/>
      <c r="H276" s="33"/>
      <c r="I276" s="33" t="s">
        <v>401</v>
      </c>
      <c r="J276" s="178"/>
      <c r="K276" s="232"/>
      <c r="L276" s="232"/>
      <c r="M276" s="232"/>
      <c r="N276" s="232"/>
      <c r="O276" s="232"/>
      <c r="P276" s="232"/>
      <c r="Q276" s="232"/>
      <c r="R276" s="232"/>
    </row>
    <row r="277" spans="2:18" x14ac:dyDescent="0.2">
      <c r="B277" s="33"/>
      <c r="C277" s="33" t="s">
        <v>402</v>
      </c>
      <c r="D277" s="34">
        <f>GWP!C15</f>
        <v>1.5714285714285714</v>
      </c>
      <c r="E277" s="33"/>
      <c r="F277" s="33"/>
      <c r="G277" s="33"/>
      <c r="H277" s="33"/>
      <c r="I277" s="33"/>
      <c r="J277" s="178"/>
      <c r="K277" s="232"/>
      <c r="L277" s="232"/>
      <c r="M277" s="232"/>
      <c r="N277" s="232"/>
      <c r="O277" s="232"/>
      <c r="P277" s="232"/>
      <c r="Q277" s="232"/>
      <c r="R277" s="232"/>
    </row>
    <row r="278" spans="2:18" x14ac:dyDescent="0.2">
      <c r="B278" s="33"/>
      <c r="C278" s="33"/>
      <c r="D278" s="33"/>
      <c r="E278" s="33"/>
      <c r="F278" s="33"/>
      <c r="G278" s="33"/>
      <c r="H278" s="33"/>
      <c r="I278" s="33"/>
      <c r="J278" s="178"/>
      <c r="K278" s="232"/>
      <c r="L278" s="232"/>
      <c r="M278" s="232"/>
      <c r="N278" s="232"/>
      <c r="O278" s="232"/>
      <c r="P278" s="232"/>
      <c r="Q278" s="232"/>
      <c r="R278" s="232"/>
    </row>
    <row r="279" spans="2:18" x14ac:dyDescent="0.2">
      <c r="B279" s="36" t="s">
        <v>87</v>
      </c>
      <c r="C279" s="108" t="s">
        <v>65</v>
      </c>
      <c r="D279" s="109">
        <f>(SUM(D251,F251,D257,F257,D268:H268))*$D$276*$D$277</f>
        <v>1.2815750685191162E-4</v>
      </c>
      <c r="E279" s="110"/>
      <c r="F279" s="33"/>
      <c r="G279" s="33"/>
      <c r="H279" s="33"/>
      <c r="I279" s="33" t="s">
        <v>383</v>
      </c>
      <c r="J279" s="178"/>
      <c r="K279" s="232"/>
      <c r="L279" s="232"/>
      <c r="M279" s="232"/>
      <c r="N279" s="232"/>
      <c r="O279" s="232"/>
      <c r="P279" s="232"/>
      <c r="Q279" s="232"/>
      <c r="R279" s="232"/>
    </row>
    <row r="280" spans="2:18" x14ac:dyDescent="0.2">
      <c r="B280" s="33"/>
      <c r="C280" s="111" t="s">
        <v>67</v>
      </c>
      <c r="D280" s="38">
        <f>(SUM(D252,F252,D258,F258,D269:H269))*$D$276*$D$277</f>
        <v>5.3181686887769819E-5</v>
      </c>
      <c r="E280" s="112"/>
      <c r="F280" s="33"/>
      <c r="G280" s="33"/>
      <c r="H280" s="33"/>
      <c r="I280" s="33" t="s">
        <v>383</v>
      </c>
      <c r="J280" s="178"/>
      <c r="K280" s="232"/>
      <c r="L280" s="232"/>
      <c r="M280" s="232"/>
      <c r="N280" s="232"/>
      <c r="O280" s="232"/>
      <c r="P280" s="232"/>
      <c r="Q280" s="232"/>
      <c r="R280" s="232"/>
    </row>
    <row r="281" spans="2:18" x14ac:dyDescent="0.2">
      <c r="B281" s="33"/>
      <c r="C281" s="111" t="s">
        <v>68</v>
      </c>
      <c r="D281" s="38">
        <f>(SUM(D253,F253,D259,F259,D270:H270))*$D$276*$D$277</f>
        <v>6.4960666414415189E-5</v>
      </c>
      <c r="E281" s="112"/>
      <c r="F281" s="33"/>
      <c r="G281" s="33"/>
      <c r="H281" s="33"/>
      <c r="I281" s="33" t="s">
        <v>383</v>
      </c>
      <c r="J281" s="178"/>
      <c r="K281" s="232"/>
      <c r="L281" s="232"/>
      <c r="M281" s="232"/>
      <c r="N281" s="232"/>
      <c r="O281" s="232"/>
      <c r="P281" s="232"/>
      <c r="Q281" s="232"/>
      <c r="R281" s="232"/>
    </row>
    <row r="282" spans="2:18" x14ac:dyDescent="0.2">
      <c r="B282" s="33"/>
      <c r="C282" s="113" t="s">
        <v>69</v>
      </c>
      <c r="D282" s="114">
        <f>(SUM(D254,F254,D260,F260,D271:H271))*$D$276*$D$277</f>
        <v>8.3541666532925429E-5</v>
      </c>
      <c r="E282" s="115"/>
      <c r="F282" s="33"/>
      <c r="G282" s="33"/>
      <c r="H282" s="33"/>
      <c r="I282" s="33" t="s">
        <v>383</v>
      </c>
      <c r="J282" s="178"/>
      <c r="K282" s="232"/>
      <c r="L282" s="232"/>
      <c r="M282" s="232"/>
      <c r="N282" s="232"/>
      <c r="O282" s="232"/>
      <c r="P282" s="232"/>
      <c r="Q282" s="232"/>
      <c r="R282" s="232"/>
    </row>
    <row r="283" spans="2:18" x14ac:dyDescent="0.2">
      <c r="B283" s="33"/>
      <c r="C283" s="33"/>
      <c r="D283" s="33"/>
      <c r="E283" s="33"/>
      <c r="F283" s="33"/>
      <c r="G283" s="33"/>
      <c r="H283" s="33"/>
      <c r="I283" s="33"/>
      <c r="J283" s="178"/>
      <c r="K283" s="232"/>
      <c r="L283" s="232"/>
      <c r="M283" s="232"/>
      <c r="N283" s="232"/>
      <c r="O283" s="232"/>
      <c r="P283" s="232"/>
      <c r="Q283" s="232"/>
      <c r="R283" s="232"/>
    </row>
    <row r="284" spans="2:18" x14ac:dyDescent="0.2">
      <c r="B284" s="36" t="s">
        <v>272</v>
      </c>
      <c r="C284" s="34">
        <f>SUM(D279:D282)</f>
        <v>3.2984152668702211E-4</v>
      </c>
      <c r="D284" s="33"/>
      <c r="E284" s="33"/>
      <c r="F284" s="33"/>
      <c r="G284" s="33"/>
      <c r="H284" s="33"/>
      <c r="I284" s="33" t="s">
        <v>388</v>
      </c>
      <c r="J284" s="178"/>
      <c r="K284" s="232"/>
      <c r="L284" s="232"/>
      <c r="M284" s="232"/>
      <c r="N284" s="232"/>
      <c r="O284" s="232"/>
      <c r="P284" s="232"/>
      <c r="Q284" s="232"/>
      <c r="R284" s="232"/>
    </row>
    <row r="285" spans="2:18" x14ac:dyDescent="0.2">
      <c r="B285" s="36" t="s">
        <v>543</v>
      </c>
      <c r="C285" s="234">
        <f>C284*GWP!C6</f>
        <v>8.7408004572060854E-2</v>
      </c>
      <c r="D285" s="33"/>
      <c r="E285" s="33"/>
      <c r="F285" s="33"/>
      <c r="G285" s="33"/>
      <c r="H285" s="33"/>
      <c r="I285" s="33" t="s">
        <v>274</v>
      </c>
      <c r="J285" s="178"/>
      <c r="K285" s="232"/>
      <c r="L285" s="232"/>
      <c r="M285" s="232"/>
      <c r="N285" s="232"/>
      <c r="O285" s="232"/>
      <c r="P285" s="232"/>
      <c r="Q285" s="232"/>
      <c r="R285" s="232"/>
    </row>
    <row r="286" spans="2:18" x14ac:dyDescent="0.2">
      <c r="B286" s="92" t="s">
        <v>543</v>
      </c>
      <c r="C286" s="197">
        <f>C285*10^3</f>
        <v>87.408004572060861</v>
      </c>
      <c r="D286" s="106"/>
      <c r="E286" s="106"/>
      <c r="F286" s="106"/>
      <c r="G286" s="106"/>
      <c r="H286" s="106"/>
      <c r="I286" s="445" t="s">
        <v>4</v>
      </c>
      <c r="J286" s="180"/>
      <c r="K286" s="226"/>
      <c r="L286" s="226"/>
      <c r="M286" s="226"/>
      <c r="N286" s="226"/>
      <c r="O286" s="226"/>
      <c r="P286" s="226"/>
      <c r="Q286" s="226"/>
      <c r="R286" s="226"/>
    </row>
    <row r="287" spans="2:18" x14ac:dyDescent="0.2">
      <c r="B287" s="243"/>
      <c r="C287" s="243"/>
      <c r="D287" s="243"/>
    </row>
    <row r="288" spans="2:18" x14ac:dyDescent="0.2">
      <c r="B288" s="243"/>
      <c r="C288" s="243"/>
      <c r="D288" s="243"/>
    </row>
    <row r="289" spans="2:4" x14ac:dyDescent="0.2">
      <c r="B289" s="243" t="s">
        <v>681</v>
      </c>
      <c r="C289" s="243"/>
      <c r="D289" s="243"/>
    </row>
    <row r="290" spans="2:4" x14ac:dyDescent="0.2">
      <c r="B290" s="939" t="s">
        <v>1493</v>
      </c>
      <c r="C290" s="940" t="s">
        <v>1494</v>
      </c>
      <c r="D290" s="941" t="s">
        <v>354</v>
      </c>
    </row>
    <row r="291" spans="2:4" x14ac:dyDescent="0.2">
      <c r="B291" s="942" t="s">
        <v>683</v>
      </c>
      <c r="C291" s="943">
        <v>0.1</v>
      </c>
      <c r="D291" s="944" t="s">
        <v>1495</v>
      </c>
    </row>
    <row r="292" spans="2:4" x14ac:dyDescent="0.2">
      <c r="B292" s="942" t="s">
        <v>93</v>
      </c>
      <c r="C292" s="943">
        <v>0.18</v>
      </c>
      <c r="D292" s="944"/>
    </row>
    <row r="293" spans="2:4" x14ac:dyDescent="0.2">
      <c r="B293" s="942" t="s">
        <v>1496</v>
      </c>
      <c r="C293" s="943">
        <v>0.46</v>
      </c>
      <c r="D293" s="944"/>
    </row>
    <row r="294" spans="2:4" x14ac:dyDescent="0.2">
      <c r="B294" s="942" t="s">
        <v>685</v>
      </c>
      <c r="C294" s="943">
        <v>0.32</v>
      </c>
      <c r="D294" s="944"/>
    </row>
    <row r="295" spans="2:4" x14ac:dyDescent="0.2">
      <c r="B295" s="942" t="s">
        <v>686</v>
      </c>
      <c r="C295" s="943">
        <v>0.33700000000000002</v>
      </c>
      <c r="D295" s="944"/>
    </row>
    <row r="296" spans="2:4" x14ac:dyDescent="0.2">
      <c r="B296" s="945" t="s">
        <v>687</v>
      </c>
      <c r="C296" s="946">
        <v>0.27</v>
      </c>
      <c r="D296" s="947"/>
    </row>
  </sheetData>
  <phoneticPr fontId="0" type="noConversion"/>
  <pageMargins left="0.75" right="0.75" top="1" bottom="1" header="0.5" footer="0.5"/>
  <pageSetup paperSize="9" orientation="portrait" horizontalDpi="300" verticalDpi="300"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15"/>
  <sheetViews>
    <sheetView workbookViewId="0"/>
  </sheetViews>
  <sheetFormatPr baseColWidth="10" defaultColWidth="10.83203125" defaultRowHeight="13" x14ac:dyDescent="0.15"/>
  <cols>
    <col min="1" max="1" width="4.6640625" style="247" customWidth="1"/>
    <col min="2" max="10" width="10.83203125" style="247"/>
    <col min="11" max="11" width="14.83203125" style="247" customWidth="1"/>
    <col min="12" max="12" width="21.6640625" style="247" customWidth="1"/>
    <col min="13" max="13" width="19" style="247" customWidth="1"/>
    <col min="14" max="14" width="11.83203125" style="247" customWidth="1"/>
    <col min="15" max="15" width="14.5" style="247" customWidth="1"/>
    <col min="16" max="16" width="14.1640625" style="247" customWidth="1"/>
    <col min="17" max="16384" width="10.83203125" style="247"/>
  </cols>
  <sheetData>
    <row r="1" spans="1:18" ht="18" x14ac:dyDescent="0.2">
      <c r="A1" s="246" t="s">
        <v>544</v>
      </c>
    </row>
    <row r="2" spans="1:18" ht="44.25" customHeight="1" x14ac:dyDescent="0.2">
      <c r="B2" s="204" t="s">
        <v>173</v>
      </c>
      <c r="C2" s="204"/>
      <c r="D2" s="205"/>
      <c r="E2" s="204" t="s">
        <v>545</v>
      </c>
      <c r="F2" s="204"/>
      <c r="G2" s="204"/>
      <c r="H2" s="204"/>
      <c r="I2" s="204"/>
      <c r="J2" s="204"/>
      <c r="K2" s="206" t="s">
        <v>62</v>
      </c>
      <c r="L2" s="840" t="s">
        <v>175</v>
      </c>
      <c r="M2" s="840" t="s">
        <v>546</v>
      </c>
      <c r="N2" s="840" t="s">
        <v>177</v>
      </c>
      <c r="O2" s="840" t="s">
        <v>547</v>
      </c>
      <c r="P2" s="840" t="s">
        <v>177</v>
      </c>
      <c r="Q2" s="840" t="s">
        <v>548</v>
      </c>
      <c r="R2" s="840" t="s">
        <v>177</v>
      </c>
    </row>
    <row r="3" spans="1:18" x14ac:dyDescent="0.15">
      <c r="B3" s="208"/>
      <c r="C3" s="208"/>
      <c r="D3" s="208"/>
      <c r="E3" s="208"/>
      <c r="F3" s="208"/>
      <c r="G3" s="208"/>
      <c r="H3" s="208"/>
      <c r="I3" s="208"/>
      <c r="J3" s="208"/>
      <c r="K3" s="208"/>
      <c r="L3" s="209"/>
      <c r="M3" s="209"/>
      <c r="N3" s="209"/>
      <c r="O3" s="209"/>
      <c r="P3" s="209"/>
      <c r="Q3" s="209"/>
      <c r="R3" s="209"/>
    </row>
    <row r="4" spans="1:18" x14ac:dyDescent="0.15">
      <c r="B4" s="210" t="s">
        <v>549</v>
      </c>
      <c r="C4" s="210"/>
      <c r="D4" s="210"/>
      <c r="E4" s="210"/>
      <c r="F4" s="210">
        <f>'Data input'!D70</f>
        <v>50</v>
      </c>
      <c r="G4" s="210"/>
      <c r="H4" s="210"/>
      <c r="I4" s="210"/>
      <c r="J4" s="210"/>
      <c r="K4" s="210" t="s">
        <v>550</v>
      </c>
      <c r="L4" s="211"/>
      <c r="M4" s="211"/>
      <c r="N4" s="211"/>
      <c r="O4" s="211"/>
      <c r="P4" s="211"/>
      <c r="Q4" s="211"/>
      <c r="R4" s="211"/>
    </row>
    <row r="5" spans="1:18" x14ac:dyDescent="0.15">
      <c r="B5" s="210" t="s">
        <v>551</v>
      </c>
      <c r="C5" s="210"/>
      <c r="D5" s="210"/>
      <c r="E5" s="210"/>
      <c r="F5" s="210">
        <f>'Data input'!D71</f>
        <v>1</v>
      </c>
      <c r="G5" s="210"/>
      <c r="H5" s="210"/>
      <c r="I5" s="210"/>
      <c r="J5" s="210"/>
      <c r="K5" s="210"/>
      <c r="L5" s="211"/>
      <c r="M5" s="211"/>
      <c r="N5" s="211"/>
      <c r="O5" s="211"/>
      <c r="P5" s="211"/>
      <c r="Q5" s="211"/>
      <c r="R5" s="211"/>
    </row>
    <row r="6" spans="1:18" x14ac:dyDescent="0.15">
      <c r="B6" s="210" t="s">
        <v>552</v>
      </c>
      <c r="C6" s="210"/>
      <c r="D6" s="210"/>
      <c r="E6" s="210"/>
      <c r="F6" s="210">
        <v>0.9</v>
      </c>
      <c r="G6" s="210"/>
      <c r="H6" s="210"/>
      <c r="I6" s="210"/>
      <c r="J6" s="210"/>
      <c r="K6" s="210"/>
      <c r="L6" s="211"/>
      <c r="M6" s="211"/>
      <c r="N6" s="211"/>
      <c r="O6" s="211"/>
      <c r="P6" s="211"/>
      <c r="Q6" s="211"/>
      <c r="R6" s="211"/>
    </row>
    <row r="7" spans="1:18" x14ac:dyDescent="0.15">
      <c r="B7" s="210" t="s">
        <v>553</v>
      </c>
      <c r="C7" s="210"/>
      <c r="D7" s="210"/>
      <c r="E7" s="210"/>
      <c r="F7" s="210">
        <v>0.95</v>
      </c>
      <c r="G7" s="210"/>
      <c r="H7" s="210"/>
      <c r="I7" s="210"/>
      <c r="J7" s="210"/>
      <c r="K7" s="210"/>
      <c r="L7" s="211"/>
      <c r="M7" s="211"/>
      <c r="N7" s="211"/>
      <c r="O7" s="211"/>
      <c r="P7" s="211"/>
      <c r="Q7" s="211"/>
      <c r="R7" s="211"/>
    </row>
    <row r="8" spans="1:18" x14ac:dyDescent="0.15">
      <c r="B8" s="210" t="s">
        <v>554</v>
      </c>
      <c r="C8" s="210"/>
      <c r="D8" s="210"/>
      <c r="E8" s="210"/>
      <c r="F8" s="210">
        <v>0.12</v>
      </c>
      <c r="G8" s="210"/>
      <c r="H8" s="210"/>
      <c r="I8" s="210"/>
      <c r="J8" s="210"/>
      <c r="K8" s="210"/>
      <c r="L8" s="211"/>
      <c r="M8" s="211"/>
      <c r="N8" s="211"/>
      <c r="O8" s="211"/>
      <c r="P8" s="211"/>
      <c r="Q8" s="211"/>
      <c r="R8" s="211"/>
    </row>
    <row r="9" spans="1:18" x14ac:dyDescent="0.15">
      <c r="B9" s="210" t="s">
        <v>555</v>
      </c>
      <c r="C9" s="210"/>
      <c r="D9" s="210"/>
      <c r="E9" s="210"/>
      <c r="F9" s="210">
        <v>0.13</v>
      </c>
      <c r="G9" s="210"/>
      <c r="H9" s="210"/>
      <c r="I9" s="210"/>
      <c r="J9" s="210"/>
      <c r="K9" s="210"/>
      <c r="L9" s="211"/>
      <c r="M9" s="211"/>
      <c r="N9" s="211"/>
      <c r="O9" s="211"/>
      <c r="P9" s="211"/>
      <c r="Q9" s="211"/>
      <c r="R9" s="211"/>
    </row>
    <row r="10" spans="1:18" x14ac:dyDescent="0.15">
      <c r="B10" s="210" t="s">
        <v>402</v>
      </c>
      <c r="C10" s="210"/>
      <c r="D10" s="210"/>
      <c r="E10" s="210"/>
      <c r="F10" s="212">
        <f>GWP!C13</f>
        <v>3.6666666666666665</v>
      </c>
      <c r="G10" s="210"/>
      <c r="H10" s="210"/>
      <c r="I10" s="210"/>
      <c r="J10" s="210"/>
      <c r="K10" s="210"/>
      <c r="L10" s="211"/>
      <c r="M10" s="211"/>
      <c r="N10" s="211"/>
      <c r="O10" s="211"/>
      <c r="P10" s="211"/>
      <c r="Q10" s="211"/>
      <c r="R10" s="211"/>
    </row>
    <row r="11" spans="1:18" x14ac:dyDescent="0.15">
      <c r="B11" s="210"/>
      <c r="C11" s="210"/>
      <c r="D11" s="210"/>
      <c r="E11" s="210"/>
      <c r="F11" s="210"/>
      <c r="G11" s="210"/>
      <c r="H11" s="210"/>
      <c r="I11" s="210"/>
      <c r="J11" s="210"/>
      <c r="K11" s="210"/>
      <c r="L11" s="211"/>
      <c r="M11" s="211"/>
      <c r="N11" s="211"/>
      <c r="O11" s="211"/>
      <c r="P11" s="211"/>
      <c r="Q11" s="211"/>
      <c r="R11" s="211"/>
    </row>
    <row r="12" spans="1:18" x14ac:dyDescent="0.15">
      <c r="B12" s="210" t="s">
        <v>556</v>
      </c>
      <c r="C12" s="210"/>
      <c r="D12" s="210"/>
      <c r="E12" s="210"/>
      <c r="F12" s="210"/>
      <c r="G12" s="210"/>
      <c r="H12" s="210"/>
      <c r="I12" s="210"/>
      <c r="J12" s="210"/>
      <c r="K12" s="210"/>
      <c r="L12" s="305" t="s">
        <v>557</v>
      </c>
      <c r="M12" s="213" t="s">
        <v>558</v>
      </c>
      <c r="N12" s="213" t="s">
        <v>394</v>
      </c>
      <c r="O12" s="213" t="s">
        <v>558</v>
      </c>
      <c r="P12" s="213" t="s">
        <v>185</v>
      </c>
      <c r="Q12" s="213" t="s">
        <v>559</v>
      </c>
      <c r="R12" s="213" t="s">
        <v>185</v>
      </c>
    </row>
    <row r="13" spans="1:18" x14ac:dyDescent="0.15">
      <c r="B13" s="210"/>
      <c r="C13" s="210"/>
      <c r="D13" s="210"/>
      <c r="E13" s="210"/>
      <c r="F13" s="210"/>
      <c r="G13" s="210"/>
      <c r="H13" s="210"/>
      <c r="I13" s="210"/>
      <c r="J13" s="210"/>
      <c r="K13" s="210"/>
      <c r="L13" s="211"/>
      <c r="M13" s="211"/>
      <c r="N13" s="211"/>
      <c r="O13" s="211"/>
      <c r="P13" s="211"/>
      <c r="Q13" s="211"/>
      <c r="R13" s="211"/>
    </row>
    <row r="14" spans="1:18" x14ac:dyDescent="0.15">
      <c r="B14" s="210" t="s">
        <v>560</v>
      </c>
      <c r="C14" s="210"/>
      <c r="D14" s="210"/>
      <c r="E14" s="210"/>
      <c r="F14" s="270">
        <f>((F4*F5*F6*F8)+(F4*(1-F5)*F7*F9))*F10/1000</f>
        <v>1.9799999999999998E-2</v>
      </c>
      <c r="G14" s="210"/>
      <c r="H14" s="210"/>
      <c r="I14" s="210"/>
      <c r="J14" s="210"/>
      <c r="K14" s="210" t="s">
        <v>561</v>
      </c>
      <c r="L14" s="211"/>
      <c r="M14" s="211"/>
      <c r="N14" s="211"/>
      <c r="O14" s="211"/>
      <c r="P14" s="211"/>
      <c r="Q14" s="211"/>
      <c r="R14" s="211"/>
    </row>
    <row r="15" spans="1:18" x14ac:dyDescent="0.15">
      <c r="B15" s="302" t="s">
        <v>560</v>
      </c>
      <c r="C15" s="302"/>
      <c r="D15" s="302"/>
      <c r="E15" s="302"/>
      <c r="F15" s="303">
        <f>F14*10^3</f>
        <v>19.799999999999997</v>
      </c>
      <c r="G15" s="302"/>
      <c r="H15" s="302"/>
      <c r="I15" s="302"/>
      <c r="J15" s="302"/>
      <c r="K15" s="302" t="s">
        <v>4</v>
      </c>
      <c r="L15" s="304"/>
      <c r="M15" s="304"/>
      <c r="N15" s="304"/>
      <c r="O15" s="304"/>
      <c r="P15" s="304"/>
      <c r="Q15" s="304"/>
      <c r="R15" s="304"/>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K20"/>
  <sheetViews>
    <sheetView workbookViewId="0"/>
  </sheetViews>
  <sheetFormatPr baseColWidth="10" defaultColWidth="9" defaultRowHeight="16" x14ac:dyDescent="0.2"/>
  <cols>
    <col min="1" max="1" width="3.6640625" style="243" customWidth="1"/>
    <col min="2" max="2" width="39.83203125" style="243" customWidth="1"/>
    <col min="3" max="4" width="18.83203125" style="243" customWidth="1"/>
    <col min="5" max="5" width="14" style="243" customWidth="1"/>
    <col min="6" max="7" width="17.33203125" style="243" customWidth="1"/>
    <col min="8" max="8" width="23.33203125" style="243" customWidth="1"/>
    <col min="9" max="9" width="14.83203125" style="243" customWidth="1"/>
    <col min="10" max="10" width="23.5" style="243" customWidth="1"/>
    <col min="11" max="11" width="11.83203125" style="243" bestFit="1" customWidth="1"/>
    <col min="12" max="16384" width="9" style="243"/>
  </cols>
  <sheetData>
    <row r="1" spans="2:11" ht="18" x14ac:dyDescent="0.2">
      <c r="B1" s="486" t="s">
        <v>562</v>
      </c>
    </row>
    <row r="3" spans="2:11" ht="17" x14ac:dyDescent="0.2">
      <c r="B3" s="271" t="s">
        <v>499</v>
      </c>
      <c r="C3" s="272" t="str">
        <f>'Data input'!D48</f>
        <v>Dryland</v>
      </c>
      <c r="D3" s="272" t="str">
        <f>'Data input'!F48</f>
        <v>Irrigated</v>
      </c>
      <c r="E3" s="273" t="s">
        <v>62</v>
      </c>
      <c r="F3" s="842" t="s">
        <v>546</v>
      </c>
      <c r="G3" s="841" t="s">
        <v>177</v>
      </c>
      <c r="H3" s="841" t="s">
        <v>563</v>
      </c>
      <c r="I3" s="841" t="s">
        <v>177</v>
      </c>
      <c r="J3" s="841" t="s">
        <v>564</v>
      </c>
      <c r="K3" s="841" t="s">
        <v>177</v>
      </c>
    </row>
    <row r="4" spans="2:11" x14ac:dyDescent="0.2">
      <c r="B4" s="274"/>
      <c r="C4" s="275"/>
      <c r="D4" s="275"/>
      <c r="E4" s="274"/>
      <c r="F4" s="276"/>
      <c r="G4" s="276"/>
      <c r="H4" s="276"/>
      <c r="I4" s="276"/>
      <c r="J4" s="276"/>
      <c r="K4" s="276"/>
    </row>
    <row r="5" spans="2:11" x14ac:dyDescent="0.2">
      <c r="B5" s="277" t="s">
        <v>565</v>
      </c>
      <c r="C5" s="278">
        <f>'Data input'!D66</f>
        <v>0</v>
      </c>
      <c r="D5" s="278">
        <f>'Data input'!F66</f>
        <v>0</v>
      </c>
      <c r="E5" s="279" t="s">
        <v>566</v>
      </c>
      <c r="F5" s="276"/>
      <c r="G5" s="276"/>
      <c r="H5" s="276"/>
      <c r="I5" s="276"/>
      <c r="J5" s="276"/>
      <c r="K5" s="276"/>
    </row>
    <row r="6" spans="2:11" x14ac:dyDescent="0.2">
      <c r="B6" s="280" t="s">
        <v>567</v>
      </c>
      <c r="C6" s="830">
        <f>'Data input'!D67</f>
        <v>78.260869565217391</v>
      </c>
      <c r="D6" s="275">
        <f>'Data input'!F67</f>
        <v>0</v>
      </c>
      <c r="E6" s="281" t="str">
        <f>E5</f>
        <v>Tonnes/farm</v>
      </c>
      <c r="F6" s="276"/>
      <c r="G6" s="276"/>
      <c r="H6" s="276"/>
      <c r="I6" s="276"/>
      <c r="J6" s="276"/>
      <c r="K6" s="276"/>
    </row>
    <row r="7" spans="2:11" x14ac:dyDescent="0.2">
      <c r="B7" s="280"/>
      <c r="C7" s="830"/>
      <c r="D7" s="275"/>
      <c r="E7" s="281"/>
      <c r="F7" s="276"/>
      <c r="G7" s="276"/>
      <c r="H7" s="276"/>
      <c r="I7" s="276"/>
      <c r="J7" s="276"/>
      <c r="K7" s="276"/>
    </row>
    <row r="8" spans="2:11" x14ac:dyDescent="0.2">
      <c r="B8" s="831" t="s">
        <v>568</v>
      </c>
      <c r="C8" s="701">
        <f>SUM(C5:C6)</f>
        <v>78.260869565217391</v>
      </c>
      <c r="D8" s="701">
        <f>SUM(D5:D6)</f>
        <v>0</v>
      </c>
      <c r="E8" s="832" t="s">
        <v>569</v>
      </c>
      <c r="F8" s="276"/>
      <c r="G8" s="276"/>
      <c r="H8" s="276"/>
      <c r="I8" s="276"/>
      <c r="J8" s="276"/>
      <c r="K8" s="276"/>
    </row>
    <row r="9" spans="2:11" x14ac:dyDescent="0.2">
      <c r="B9" s="274"/>
      <c r="C9" s="274"/>
      <c r="D9" s="284"/>
      <c r="E9" s="285"/>
      <c r="F9" s="276"/>
      <c r="G9" s="276"/>
      <c r="H9" s="276"/>
      <c r="I9" s="276"/>
      <c r="J9" s="276"/>
      <c r="K9" s="276"/>
    </row>
    <row r="10" spans="2:11" x14ac:dyDescent="0.2">
      <c r="B10" s="283"/>
      <c r="C10" s="283"/>
      <c r="D10" s="283"/>
      <c r="E10" s="286"/>
      <c r="F10" s="276"/>
      <c r="G10" s="276"/>
      <c r="H10" s="276"/>
      <c r="I10" s="276"/>
      <c r="J10" s="276"/>
      <c r="K10" s="276"/>
    </row>
    <row r="11" spans="2:11" x14ac:dyDescent="0.2">
      <c r="B11" s="287" t="s">
        <v>570</v>
      </c>
      <c r="C11" s="275"/>
      <c r="D11" s="288"/>
      <c r="E11" s="282"/>
      <c r="F11" s="276"/>
      <c r="G11" s="276"/>
      <c r="H11" s="276"/>
      <c r="I11" s="276"/>
      <c r="J11" s="276"/>
      <c r="K11" s="276"/>
    </row>
    <row r="12" spans="2:11" x14ac:dyDescent="0.2">
      <c r="B12" s="287" t="s">
        <v>571</v>
      </c>
      <c r="C12" s="289" t="s">
        <v>572</v>
      </c>
      <c r="D12" s="275"/>
      <c r="E12" s="282"/>
      <c r="F12" s="290" t="s">
        <v>573</v>
      </c>
      <c r="G12" s="290" t="s">
        <v>574</v>
      </c>
      <c r="H12" s="290" t="s">
        <v>573</v>
      </c>
      <c r="I12" s="290" t="s">
        <v>185</v>
      </c>
      <c r="J12" s="290" t="s">
        <v>575</v>
      </c>
      <c r="K12" s="290" t="s">
        <v>185</v>
      </c>
    </row>
    <row r="13" spans="2:11" x14ac:dyDescent="0.2">
      <c r="B13" s="291"/>
      <c r="C13" s="292" t="s">
        <v>576</v>
      </c>
      <c r="D13" s="292"/>
      <c r="E13" s="282"/>
      <c r="F13" s="276"/>
      <c r="G13" s="276"/>
      <c r="H13" s="276"/>
      <c r="I13" s="276"/>
      <c r="J13" s="276"/>
      <c r="K13" s="276"/>
    </row>
    <row r="14" spans="2:11" x14ac:dyDescent="0.2">
      <c r="B14" s="274"/>
      <c r="C14" s="292" t="s">
        <v>577</v>
      </c>
      <c r="D14" s="292">
        <v>0.2</v>
      </c>
      <c r="E14" s="282"/>
      <c r="F14" s="276"/>
      <c r="G14" s="276"/>
      <c r="H14" s="276"/>
      <c r="I14" s="276"/>
      <c r="J14" s="276"/>
      <c r="K14" s="276"/>
    </row>
    <row r="15" spans="2:11" x14ac:dyDescent="0.2">
      <c r="B15" s="274"/>
      <c r="C15" s="291" t="s">
        <v>578</v>
      </c>
      <c r="D15" s="292">
        <f>GWP!C13</f>
        <v>3.6666666666666665</v>
      </c>
      <c r="E15" s="282"/>
      <c r="F15" s="276"/>
      <c r="G15" s="276"/>
      <c r="H15" s="276"/>
      <c r="I15" s="276"/>
      <c r="J15" s="276"/>
      <c r="K15" s="276"/>
    </row>
    <row r="16" spans="2:11" x14ac:dyDescent="0.2">
      <c r="B16" s="274"/>
      <c r="C16" s="293">
        <f>(C8*$D$14*$D$15)*10^-3</f>
        <v>5.7391304347826085E-2</v>
      </c>
      <c r="D16" s="293">
        <f>(D8*$D$14*$D$15)*10^-3</f>
        <v>0</v>
      </c>
      <c r="E16" s="282" t="s">
        <v>6</v>
      </c>
      <c r="F16" s="276"/>
      <c r="G16" s="276"/>
      <c r="H16" s="276"/>
      <c r="I16" s="276"/>
      <c r="J16" s="276"/>
      <c r="K16" s="276"/>
    </row>
    <row r="17" spans="2:11" x14ac:dyDescent="0.2">
      <c r="B17" s="291"/>
      <c r="C17" s="275"/>
      <c r="D17" s="282"/>
      <c r="E17" s="294"/>
      <c r="F17" s="276"/>
      <c r="G17" s="276"/>
      <c r="H17" s="276"/>
      <c r="I17" s="276"/>
      <c r="J17" s="276"/>
      <c r="K17" s="276"/>
    </row>
    <row r="18" spans="2:11" x14ac:dyDescent="0.2">
      <c r="B18" s="295" t="s">
        <v>87</v>
      </c>
      <c r="C18" s="288">
        <f>SUM(C16:D16)</f>
        <v>5.7391304347826085E-2</v>
      </c>
      <c r="D18" s="296"/>
      <c r="E18" s="282" t="str">
        <f>E16</f>
        <v>t CO2e</v>
      </c>
      <c r="F18" s="276"/>
      <c r="G18" s="276"/>
      <c r="H18" s="276"/>
      <c r="I18" s="276"/>
      <c r="J18" s="276"/>
      <c r="K18" s="276"/>
    </row>
    <row r="19" spans="2:11" x14ac:dyDescent="0.2">
      <c r="B19" s="295"/>
      <c r="C19" s="288"/>
      <c r="D19" s="288"/>
      <c r="E19" s="282"/>
      <c r="F19" s="276"/>
      <c r="G19" s="276"/>
      <c r="H19" s="276"/>
      <c r="I19" s="276"/>
      <c r="J19" s="276"/>
      <c r="K19" s="276"/>
    </row>
    <row r="20" spans="2:11" x14ac:dyDescent="0.2">
      <c r="B20" s="297" t="s">
        <v>87</v>
      </c>
      <c r="C20" s="298">
        <f>C18</f>
        <v>5.7391304347826085E-2</v>
      </c>
      <c r="D20" s="283"/>
      <c r="E20" s="299" t="s">
        <v>579</v>
      </c>
      <c r="F20" s="300"/>
      <c r="G20" s="300"/>
      <c r="H20" s="300"/>
      <c r="I20" s="300"/>
      <c r="J20" s="300"/>
      <c r="K20" s="300"/>
    </row>
  </sheetData>
  <pageMargins left="0.75" right="0.75" top="1" bottom="1" header="0.5" footer="0.5"/>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9eef6d6-daa8-4301-8f9f-b1ec38079286" xsi:nil="true"/>
    <lcf76f155ced4ddcb4097134ff3c332f xmlns="7291119c-fce9-4911-96ae-b800be5dccd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CB660BB23738846A00119B5826AC974" ma:contentTypeVersion="11" ma:contentTypeDescription="Create a new document." ma:contentTypeScope="" ma:versionID="07b0286e7baeb6e63a5ee3efabae7481">
  <xsd:schema xmlns:xsd="http://www.w3.org/2001/XMLSchema" xmlns:xs="http://www.w3.org/2001/XMLSchema" xmlns:p="http://schemas.microsoft.com/office/2006/metadata/properties" xmlns:ns2="7291119c-fce9-4911-96ae-b800be5dccd8" xmlns:ns3="09eef6d6-daa8-4301-8f9f-b1ec38079286" targetNamespace="http://schemas.microsoft.com/office/2006/metadata/properties" ma:root="true" ma:fieldsID="45010061c0ae8faca636ac7cb9a1ab28" ns2:_="" ns3:_="">
    <xsd:import namespace="7291119c-fce9-4911-96ae-b800be5dccd8"/>
    <xsd:import namespace="09eef6d6-daa8-4301-8f9f-b1ec3807928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91119c-fce9-4911-96ae-b800be5dcc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b163b37-248a-4bdb-8038-6e8df1cc47a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eef6d6-daa8-4301-8f9f-b1ec3807928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52b9829-e58f-4759-907b-e4bc75f6ae89}" ma:internalName="TaxCatchAll" ma:showField="CatchAllData" ma:web="09eef6d6-daa8-4301-8f9f-b1ec380792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1F5EB5-2B8D-440F-ADFF-DED732EAD3D9}">
  <ds:schemaRefs>
    <ds:schemaRef ds:uri="http://purl.org/dc/dcmitype/"/>
    <ds:schemaRef ds:uri="http://schemas.microsoft.com/office/2006/documentManagement/types"/>
    <ds:schemaRef ds:uri="7291119c-fce9-4911-96ae-b800be5dccd8"/>
    <ds:schemaRef ds:uri="http://purl.org/dc/terms/"/>
    <ds:schemaRef ds:uri="http://www.w3.org/XML/1998/namespace"/>
    <ds:schemaRef ds:uri="http://purl.org/dc/elements/1.1/"/>
    <ds:schemaRef ds:uri="http://schemas.microsoft.com/office/infopath/2007/PartnerControls"/>
    <ds:schemaRef ds:uri="http://schemas.openxmlformats.org/package/2006/metadata/core-properties"/>
    <ds:schemaRef ds:uri="09eef6d6-daa8-4301-8f9f-b1ec38079286"/>
    <ds:schemaRef ds:uri="http://schemas.microsoft.com/office/2006/metadata/properties"/>
  </ds:schemaRefs>
</ds:datastoreItem>
</file>

<file path=customXml/itemProps2.xml><?xml version="1.0" encoding="utf-8"?>
<ds:datastoreItem xmlns:ds="http://schemas.openxmlformats.org/officeDocument/2006/customXml" ds:itemID="{E0D94267-EF83-4F13-96A8-26D6FAC49665}">
  <ds:schemaRefs>
    <ds:schemaRef ds:uri="http://schemas.microsoft.com/sharepoint/v3/contenttype/forms"/>
  </ds:schemaRefs>
</ds:datastoreItem>
</file>

<file path=customXml/itemProps3.xml><?xml version="1.0" encoding="utf-8"?>
<ds:datastoreItem xmlns:ds="http://schemas.openxmlformats.org/officeDocument/2006/customXml" ds:itemID="{D5A098A7-8052-4167-9D57-18C1640D48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91119c-fce9-4911-96ae-b800be5dccd8"/>
    <ds:schemaRef ds:uri="09eef6d6-daa8-4301-8f9f-b1ec380792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16</vt:i4>
      </vt:variant>
      <vt:variant>
        <vt:lpstr>Named Ranges</vt:lpstr>
      </vt:variant>
      <vt:variant>
        <vt:i4>9</vt:i4>
      </vt:variant>
    </vt:vector>
  </HeadingPairs>
  <TitlesOfParts>
    <vt:vector size="25" baseType="lpstr">
      <vt:lpstr>Data summary</vt:lpstr>
      <vt:lpstr>Data input</vt:lpstr>
      <vt:lpstr>Data input - vegetation</vt:lpstr>
      <vt:lpstr>Enteric fermentation</vt:lpstr>
      <vt:lpstr>Manure management</vt:lpstr>
      <vt:lpstr>Nitrous oxide MMS</vt:lpstr>
      <vt:lpstr>Agricultural soils</vt:lpstr>
      <vt:lpstr>Liming</vt:lpstr>
      <vt:lpstr>Urea Application</vt:lpstr>
      <vt:lpstr>Electricity</vt:lpstr>
      <vt:lpstr>Fuel</vt:lpstr>
      <vt:lpstr>Embedded emissions </vt:lpstr>
      <vt:lpstr> Trees</vt:lpstr>
      <vt:lpstr>Transport</vt:lpstr>
      <vt:lpstr>GWP</vt:lpstr>
      <vt:lpstr>notes</vt:lpstr>
      <vt:lpstr>NSW</vt:lpstr>
      <vt:lpstr>NT</vt:lpstr>
      <vt:lpstr>QLD</vt:lpstr>
      <vt:lpstr>SA</vt:lpstr>
      <vt:lpstr>' Trees'!State</vt:lpstr>
      <vt:lpstr>States</vt:lpstr>
      <vt:lpstr>TAS</vt:lpstr>
      <vt:lpstr>VIC</vt:lpstr>
      <vt:lpstr>WA</vt:lpstr>
    </vt:vector>
  </TitlesOfParts>
  <Manager/>
  <Company>ILFR, The University of Melbourne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 Richard J Eckard</dc:creator>
  <cp:keywords/>
  <dc:description/>
  <cp:lastModifiedBy>Paul Kotz</cp:lastModifiedBy>
  <cp:revision/>
  <dcterms:created xsi:type="dcterms:W3CDTF">2001-05-18T05:48:59Z</dcterms:created>
  <dcterms:modified xsi:type="dcterms:W3CDTF">2025-03-31T03:22:07Z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0x010100ACB660BB23738846A00119B5826AC974</vt:lpwstr>
  </property>
  <property fmtid="{D5CDD505-2E9C-101B-9397-08002B2CF9AE}" pid="4" name="MediaServiceImageTags">
    <vt:lpwstr/>
  </property>
</Properties>
</file>